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2-Bereiche\sn-NA-KE\Verfahrenspezifische Parameter\"/>
    </mc:Choice>
  </mc:AlternateContent>
  <xr:revisionPtr revIDLastSave="0" documentId="13_ncr:1_{F6668C46-4DA5-488E-BF2B-30E3FF7F270B}" xr6:coauthVersionLast="47" xr6:coauthVersionMax="47" xr10:uidLastSave="{00000000-0000-0000-0000-000000000000}"/>
  <bookViews>
    <workbookView xWindow="-120" yWindow="-120" windowWidth="38640" windowHeight="2124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Augsburg" sheetId="17" r:id="rId4"/>
    <sheet name="SLP-Temp-Gebiet #02" sheetId="18" state="hidden" r:id="rId5"/>
    <sheet name="SLP-Temp-Gebiet Harburg" sheetId="19" r:id="rId6"/>
    <sheet name="SLP-Temp-Gebiet Hopferau" sheetId="20" r:id="rId7"/>
    <sheet name="SLP-Temp-Gebiet Kaufbeuren" sheetId="21" r:id="rId8"/>
    <sheet name="SLP-Temp-Gebiet Kempten" sheetId="22" r:id="rId9"/>
    <sheet name="SLP-Profile" sheetId="7" r:id="rId10"/>
    <sheet name="BDEW-Standard" sheetId="8" state="hidden" r:id="rId11"/>
    <sheet name="SLP-Feiertage" sheetId="1" r:id="rId12"/>
    <sheet name="Wochentag F(WT)" sheetId="4" state="hidden" r:id="rId13"/>
  </sheets>
  <definedNames>
    <definedName name="_Fill" localSheetId="4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2" hidden="1">#REF!</definedName>
    <definedName name="_Fill" hidden="1">#REF!</definedName>
    <definedName name="_xlnm._FilterDatabase" localSheetId="10" hidden="1">'BDEW-Standard'!$A$2:$M$158</definedName>
    <definedName name="_xlnm.Print_Area" localSheetId="12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7" l="1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Q26" i="7" s="1"/>
  <c r="F26" i="7"/>
  <c r="W25" i="7"/>
  <c r="V25" i="7"/>
  <c r="U25" i="7"/>
  <c r="X25" i="7" s="1"/>
  <c r="T25" i="7"/>
  <c r="S25" i="7"/>
  <c r="R25" i="7"/>
  <c r="P25" i="7"/>
  <c r="O25" i="7"/>
  <c r="N25" i="7"/>
  <c r="M25" i="7"/>
  <c r="L25" i="7"/>
  <c r="K25" i="7"/>
  <c r="J25" i="7"/>
  <c r="I25" i="7"/>
  <c r="H25" i="7"/>
  <c r="Q25" i="7" s="1"/>
  <c r="F25" i="7"/>
  <c r="E7" i="22"/>
  <c r="E7" i="21"/>
  <c r="E7" i="20"/>
  <c r="E7" i="19"/>
  <c r="E7" i="17"/>
  <c r="E6" i="22" l="1"/>
  <c r="E4" i="22"/>
  <c r="E6" i="21"/>
  <c r="E4" i="21"/>
  <c r="E6" i="20"/>
  <c r="E4" i="20"/>
  <c r="E6" i="19"/>
  <c r="E4" i="19"/>
  <c r="E6" i="17"/>
  <c r="E4" i="17"/>
  <c r="N71" i="22"/>
  <c r="M71" i="22"/>
  <c r="L71" i="22"/>
  <c r="K71" i="22"/>
  <c r="J71" i="22"/>
  <c r="I71" i="22"/>
  <c r="H71" i="22"/>
  <c r="G71" i="22"/>
  <c r="N70" i="22"/>
  <c r="M70" i="22"/>
  <c r="L70" i="22"/>
  <c r="K70" i="22"/>
  <c r="J70" i="22"/>
  <c r="I70" i="22"/>
  <c r="H70" i="22"/>
  <c r="G70" i="22"/>
  <c r="F70" i="22"/>
  <c r="E70" i="22"/>
  <c r="N69" i="22"/>
  <c r="M69" i="22"/>
  <c r="L69" i="22"/>
  <c r="K69" i="22"/>
  <c r="J69" i="22"/>
  <c r="I69" i="22"/>
  <c r="H69" i="22"/>
  <c r="G69" i="22"/>
  <c r="F69" i="22"/>
  <c r="E69" i="22"/>
  <c r="N68" i="22"/>
  <c r="M68" i="22"/>
  <c r="L68" i="22"/>
  <c r="K68" i="22"/>
  <c r="J68" i="22"/>
  <c r="I68" i="22"/>
  <c r="H68" i="22"/>
  <c r="G68" i="22"/>
  <c r="F68" i="22"/>
  <c r="E68" i="22"/>
  <c r="N67" i="22"/>
  <c r="M67" i="22"/>
  <c r="L67" i="22"/>
  <c r="K67" i="22"/>
  <c r="J67" i="22"/>
  <c r="I67" i="22"/>
  <c r="H67" i="22"/>
  <c r="G67" i="22"/>
  <c r="F67" i="22"/>
  <c r="E67" i="22"/>
  <c r="F63" i="22"/>
  <c r="I64" i="22" s="1"/>
  <c r="N61" i="22"/>
  <c r="M61" i="22"/>
  <c r="L61" i="22"/>
  <c r="K61" i="22"/>
  <c r="J61" i="22"/>
  <c r="I61" i="22"/>
  <c r="H61" i="22"/>
  <c r="G61" i="22"/>
  <c r="F61" i="22"/>
  <c r="N60" i="22"/>
  <c r="M60" i="22"/>
  <c r="L60" i="22"/>
  <c r="K60" i="22"/>
  <c r="J60" i="22"/>
  <c r="I60" i="22"/>
  <c r="H60" i="22"/>
  <c r="G60" i="22"/>
  <c r="F60" i="22"/>
  <c r="E60" i="22"/>
  <c r="N59" i="22"/>
  <c r="M59" i="22"/>
  <c r="L59" i="22"/>
  <c r="K59" i="22"/>
  <c r="J59" i="22"/>
  <c r="I59" i="22"/>
  <c r="H59" i="22"/>
  <c r="G59" i="22"/>
  <c r="F59" i="22"/>
  <c r="E59" i="22"/>
  <c r="N58" i="22"/>
  <c r="M58" i="22"/>
  <c r="L58" i="22"/>
  <c r="K58" i="22"/>
  <c r="J58" i="22"/>
  <c r="I58" i="22"/>
  <c r="H58" i="22"/>
  <c r="G58" i="22"/>
  <c r="F58" i="22"/>
  <c r="E58" i="22"/>
  <c r="N57" i="22"/>
  <c r="M57" i="22"/>
  <c r="L57" i="22"/>
  <c r="K57" i="22"/>
  <c r="J57" i="22"/>
  <c r="I57" i="22"/>
  <c r="H57" i="22"/>
  <c r="G57" i="22"/>
  <c r="F57" i="22"/>
  <c r="E57" i="22"/>
  <c r="F53" i="22"/>
  <c r="I54" i="22" s="1"/>
  <c r="N30" i="22"/>
  <c r="M30" i="22"/>
  <c r="L30" i="22"/>
  <c r="K30" i="22"/>
  <c r="J30" i="22"/>
  <c r="I30" i="22"/>
  <c r="H30" i="22"/>
  <c r="D33" i="22" s="1"/>
  <c r="G30" i="22"/>
  <c r="F30" i="22"/>
  <c r="E30" i="22"/>
  <c r="N27" i="22"/>
  <c r="M27" i="22"/>
  <c r="L27" i="22"/>
  <c r="K27" i="22"/>
  <c r="J27" i="22"/>
  <c r="I27" i="22"/>
  <c r="H27" i="22"/>
  <c r="G27" i="22"/>
  <c r="F27" i="22"/>
  <c r="T23" i="22"/>
  <c r="N19" i="22"/>
  <c r="M19" i="22"/>
  <c r="L19" i="22"/>
  <c r="K19" i="22"/>
  <c r="J19" i="22"/>
  <c r="I19" i="22"/>
  <c r="H19" i="22"/>
  <c r="G19" i="22"/>
  <c r="F19" i="22"/>
  <c r="E19" i="22"/>
  <c r="F11" i="22"/>
  <c r="F9" i="22"/>
  <c r="N71" i="21"/>
  <c r="M71" i="21"/>
  <c r="L71" i="21"/>
  <c r="K71" i="21"/>
  <c r="J71" i="21"/>
  <c r="I71" i="21"/>
  <c r="H71" i="21"/>
  <c r="G71" i="21"/>
  <c r="N70" i="21"/>
  <c r="M70" i="21"/>
  <c r="L70" i="21"/>
  <c r="K70" i="21"/>
  <c r="J70" i="21"/>
  <c r="I70" i="21"/>
  <c r="H70" i="21"/>
  <c r="G70" i="21"/>
  <c r="F70" i="21"/>
  <c r="E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J64" i="21"/>
  <c r="F63" i="21"/>
  <c r="I64" i="21" s="1"/>
  <c r="N61" i="21"/>
  <c r="M61" i="21"/>
  <c r="L61" i="21"/>
  <c r="K61" i="21"/>
  <c r="J61" i="21"/>
  <c r="I61" i="21"/>
  <c r="H61" i="21"/>
  <c r="G61" i="21"/>
  <c r="F61" i="21"/>
  <c r="N60" i="21"/>
  <c r="M60" i="21"/>
  <c r="L60" i="21"/>
  <c r="K60" i="21"/>
  <c r="J60" i="21"/>
  <c r="I60" i="21"/>
  <c r="H60" i="21"/>
  <c r="G60" i="21"/>
  <c r="F60" i="21"/>
  <c r="E60" i="21"/>
  <c r="N59" i="21"/>
  <c r="M59" i="21"/>
  <c r="L59" i="21"/>
  <c r="K59" i="21"/>
  <c r="J59" i="21"/>
  <c r="I59" i="21"/>
  <c r="H59" i="21"/>
  <c r="G59" i="21"/>
  <c r="F59" i="21"/>
  <c r="E59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K54" i="21"/>
  <c r="J54" i="21"/>
  <c r="F53" i="21"/>
  <c r="I54" i="21" s="1"/>
  <c r="N30" i="21"/>
  <c r="M30" i="21"/>
  <c r="L30" i="21"/>
  <c r="K30" i="21"/>
  <c r="J30" i="21"/>
  <c r="I30" i="21"/>
  <c r="H30" i="21"/>
  <c r="D33" i="21" s="1"/>
  <c r="G30" i="21"/>
  <c r="F30" i="21"/>
  <c r="E30" i="21"/>
  <c r="N27" i="21"/>
  <c r="M27" i="21"/>
  <c r="L27" i="21"/>
  <c r="K27" i="21"/>
  <c r="J27" i="21"/>
  <c r="I27" i="21"/>
  <c r="H27" i="21"/>
  <c r="G27" i="21"/>
  <c r="F27" i="21"/>
  <c r="T23" i="21"/>
  <c r="N19" i="21"/>
  <c r="M19" i="21"/>
  <c r="L19" i="21"/>
  <c r="K19" i="21"/>
  <c r="J19" i="21"/>
  <c r="I19" i="21"/>
  <c r="H19" i="21"/>
  <c r="G19" i="21"/>
  <c r="F19" i="21"/>
  <c r="E19" i="21"/>
  <c r="F11" i="21"/>
  <c r="F9" i="21"/>
  <c r="N71" i="20"/>
  <c r="M71" i="20"/>
  <c r="L71" i="20"/>
  <c r="K71" i="20"/>
  <c r="J71" i="20"/>
  <c r="I71" i="20"/>
  <c r="H71" i="20"/>
  <c r="G71" i="20"/>
  <c r="N70" i="20"/>
  <c r="M70" i="20"/>
  <c r="L70" i="20"/>
  <c r="K70" i="20"/>
  <c r="J70" i="20"/>
  <c r="I70" i="20"/>
  <c r="H70" i="20"/>
  <c r="G70" i="20"/>
  <c r="F70" i="20"/>
  <c r="E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F63" i="20"/>
  <c r="G64" i="20" s="1"/>
  <c r="N61" i="20"/>
  <c r="M61" i="20"/>
  <c r="L61" i="20"/>
  <c r="K61" i="20"/>
  <c r="J61" i="20"/>
  <c r="I61" i="20"/>
  <c r="H61" i="20"/>
  <c r="G61" i="20"/>
  <c r="F61" i="20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E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F53" i="20"/>
  <c r="N54" i="20" s="1"/>
  <c r="N30" i="20"/>
  <c r="M30" i="20"/>
  <c r="L30" i="20"/>
  <c r="K30" i="20"/>
  <c r="J30" i="20"/>
  <c r="I30" i="20"/>
  <c r="H30" i="20"/>
  <c r="G30" i="20"/>
  <c r="F30" i="20"/>
  <c r="E30" i="20"/>
  <c r="N27" i="20"/>
  <c r="M27" i="20"/>
  <c r="L27" i="20"/>
  <c r="K27" i="20"/>
  <c r="J27" i="20"/>
  <c r="I27" i="20"/>
  <c r="H27" i="20"/>
  <c r="G27" i="20"/>
  <c r="F27" i="20"/>
  <c r="T23" i="20"/>
  <c r="N19" i="20"/>
  <c r="M19" i="20"/>
  <c r="L19" i="20"/>
  <c r="K19" i="20"/>
  <c r="J19" i="20"/>
  <c r="I19" i="20"/>
  <c r="H19" i="20"/>
  <c r="G19" i="20"/>
  <c r="F19" i="20"/>
  <c r="E19" i="20"/>
  <c r="F11" i="20"/>
  <c r="F9" i="20"/>
  <c r="N71" i="19"/>
  <c r="M71" i="19"/>
  <c r="L71" i="19"/>
  <c r="K71" i="19"/>
  <c r="J71" i="19"/>
  <c r="I71" i="19"/>
  <c r="H71" i="19"/>
  <c r="G71" i="19"/>
  <c r="N70" i="19"/>
  <c r="M70" i="19"/>
  <c r="L70" i="19"/>
  <c r="K70" i="19"/>
  <c r="J70" i="19"/>
  <c r="I70" i="19"/>
  <c r="H70" i="19"/>
  <c r="G70" i="19"/>
  <c r="F70" i="19"/>
  <c r="E70" i="19"/>
  <c r="N69" i="19"/>
  <c r="M69" i="19"/>
  <c r="L69" i="19"/>
  <c r="K69" i="19"/>
  <c r="J69" i="19"/>
  <c r="I69" i="19"/>
  <c r="H69" i="19"/>
  <c r="G69" i="19"/>
  <c r="F69" i="19"/>
  <c r="E69" i="19"/>
  <c r="N68" i="19"/>
  <c r="M68" i="19"/>
  <c r="L68" i="19"/>
  <c r="K68" i="19"/>
  <c r="J68" i="19"/>
  <c r="I68" i="19"/>
  <c r="H68" i="19"/>
  <c r="G68" i="19"/>
  <c r="F68" i="19"/>
  <c r="E68" i="19"/>
  <c r="N67" i="19"/>
  <c r="M67" i="19"/>
  <c r="L67" i="19"/>
  <c r="K67" i="19"/>
  <c r="J67" i="19"/>
  <c r="I67" i="19"/>
  <c r="H67" i="19"/>
  <c r="G67" i="19"/>
  <c r="F67" i="19"/>
  <c r="E67" i="19"/>
  <c r="F63" i="19"/>
  <c r="H64" i="19" s="1"/>
  <c r="N61" i="19"/>
  <c r="M61" i="19"/>
  <c r="L61" i="19"/>
  <c r="K61" i="19"/>
  <c r="J61" i="19"/>
  <c r="I61" i="19"/>
  <c r="H61" i="19"/>
  <c r="G61" i="19"/>
  <c r="F61" i="19"/>
  <c r="N60" i="19"/>
  <c r="M60" i="19"/>
  <c r="L60" i="19"/>
  <c r="K60" i="19"/>
  <c r="J60" i="19"/>
  <c r="I60" i="19"/>
  <c r="H60" i="19"/>
  <c r="G60" i="19"/>
  <c r="F60" i="19"/>
  <c r="E60" i="19"/>
  <c r="N59" i="19"/>
  <c r="M59" i="19"/>
  <c r="L59" i="19"/>
  <c r="K59" i="19"/>
  <c r="J59" i="19"/>
  <c r="I59" i="19"/>
  <c r="H59" i="19"/>
  <c r="G59" i="19"/>
  <c r="F59" i="19"/>
  <c r="E59" i="19"/>
  <c r="N58" i="19"/>
  <c r="M58" i="19"/>
  <c r="L58" i="19"/>
  <c r="K58" i="19"/>
  <c r="J58" i="19"/>
  <c r="I58" i="19"/>
  <c r="H58" i="19"/>
  <c r="G58" i="19"/>
  <c r="F58" i="19"/>
  <c r="E58" i="19"/>
  <c r="N57" i="19"/>
  <c r="M57" i="19"/>
  <c r="L57" i="19"/>
  <c r="K57" i="19"/>
  <c r="J57" i="19"/>
  <c r="I57" i="19"/>
  <c r="H57" i="19"/>
  <c r="G57" i="19"/>
  <c r="F57" i="19"/>
  <c r="E57" i="19"/>
  <c r="N54" i="19"/>
  <c r="M54" i="19"/>
  <c r="I54" i="19"/>
  <c r="G54" i="19"/>
  <c r="F54" i="19"/>
  <c r="E54" i="19"/>
  <c r="F53" i="19"/>
  <c r="H54" i="19" s="1"/>
  <c r="N30" i="19"/>
  <c r="M30" i="19"/>
  <c r="L30" i="19"/>
  <c r="K30" i="19"/>
  <c r="J30" i="19"/>
  <c r="I30" i="19"/>
  <c r="H30" i="19"/>
  <c r="G30" i="19"/>
  <c r="F30" i="19"/>
  <c r="E30" i="19"/>
  <c r="N27" i="19"/>
  <c r="M27" i="19"/>
  <c r="L27" i="19"/>
  <c r="K27" i="19"/>
  <c r="J27" i="19"/>
  <c r="I27" i="19"/>
  <c r="H27" i="19"/>
  <c r="G27" i="19"/>
  <c r="F27" i="19"/>
  <c r="T23" i="19"/>
  <c r="N19" i="19"/>
  <c r="M19" i="19"/>
  <c r="L19" i="19"/>
  <c r="K19" i="19"/>
  <c r="J19" i="19"/>
  <c r="I19" i="19"/>
  <c r="H19" i="19"/>
  <c r="G19" i="19"/>
  <c r="F19" i="19"/>
  <c r="E19" i="19"/>
  <c r="D22" i="19" s="1"/>
  <c r="F11" i="19"/>
  <c r="F9" i="19"/>
  <c r="J64" i="22" l="1"/>
  <c r="J54" i="22"/>
  <c r="G54" i="22"/>
  <c r="D22" i="22"/>
  <c r="L21" i="22" s="1"/>
  <c r="K64" i="21"/>
  <c r="D22" i="21"/>
  <c r="H64" i="20"/>
  <c r="I64" i="20"/>
  <c r="J64" i="20"/>
  <c r="D33" i="20"/>
  <c r="I32" i="20" s="1"/>
  <c r="D22" i="20"/>
  <c r="H54" i="20"/>
  <c r="I54" i="20"/>
  <c r="J54" i="20"/>
  <c r="G54" i="20"/>
  <c r="K54" i="20"/>
  <c r="E64" i="19"/>
  <c r="G64" i="19"/>
  <c r="I64" i="19"/>
  <c r="M64" i="19"/>
  <c r="F64" i="19"/>
  <c r="N64" i="19"/>
  <c r="D33" i="19"/>
  <c r="I32" i="19" s="1"/>
  <c r="M32" i="22"/>
  <c r="L32" i="22"/>
  <c r="K32" i="22"/>
  <c r="J32" i="22"/>
  <c r="N32" i="22"/>
  <c r="I32" i="22"/>
  <c r="H32" i="22"/>
  <c r="G32" i="22"/>
  <c r="F32" i="22"/>
  <c r="M21" i="22"/>
  <c r="K21" i="22"/>
  <c r="J21" i="22"/>
  <c r="F21" i="22"/>
  <c r="I21" i="22"/>
  <c r="H21" i="22"/>
  <c r="G21" i="22"/>
  <c r="N21" i="22"/>
  <c r="K54" i="22"/>
  <c r="K64" i="22"/>
  <c r="L54" i="22"/>
  <c r="L64" i="22"/>
  <c r="E54" i="22"/>
  <c r="M54" i="22"/>
  <c r="E64" i="22"/>
  <c r="M64" i="22"/>
  <c r="F54" i="22"/>
  <c r="N54" i="22"/>
  <c r="F64" i="22"/>
  <c r="N64" i="22"/>
  <c r="G64" i="22"/>
  <c r="H54" i="22"/>
  <c r="H64" i="22"/>
  <c r="M32" i="21"/>
  <c r="N32" i="21"/>
  <c r="L32" i="21"/>
  <c r="K32" i="21"/>
  <c r="J32" i="21"/>
  <c r="F32" i="21"/>
  <c r="I32" i="21"/>
  <c r="H32" i="21"/>
  <c r="G32" i="21"/>
  <c r="M21" i="21"/>
  <c r="N21" i="21"/>
  <c r="L21" i="21"/>
  <c r="K21" i="21"/>
  <c r="F21" i="21"/>
  <c r="J21" i="21"/>
  <c r="G21" i="21"/>
  <c r="I21" i="21"/>
  <c r="H21" i="21"/>
  <c r="L54" i="21"/>
  <c r="L64" i="21"/>
  <c r="E54" i="21"/>
  <c r="M54" i="21"/>
  <c r="E64" i="21"/>
  <c r="M64" i="21"/>
  <c r="F54" i="21"/>
  <c r="N54" i="21"/>
  <c r="F64" i="21"/>
  <c r="N64" i="21"/>
  <c r="G54" i="21"/>
  <c r="G64" i="21"/>
  <c r="H54" i="21"/>
  <c r="H64" i="21"/>
  <c r="K32" i="20"/>
  <c r="G32" i="20"/>
  <c r="N32" i="20"/>
  <c r="M32" i="20"/>
  <c r="K21" i="20"/>
  <c r="L21" i="20"/>
  <c r="J21" i="20"/>
  <c r="H21" i="20"/>
  <c r="I21" i="20"/>
  <c r="G21" i="20"/>
  <c r="F21" i="20"/>
  <c r="N21" i="20"/>
  <c r="M21" i="20"/>
  <c r="K64" i="20"/>
  <c r="L54" i="20"/>
  <c r="L64" i="20"/>
  <c r="E54" i="20"/>
  <c r="M54" i="20"/>
  <c r="E64" i="20"/>
  <c r="M64" i="20"/>
  <c r="F54" i="20"/>
  <c r="F64" i="20"/>
  <c r="N64" i="20"/>
  <c r="K21" i="19"/>
  <c r="L21" i="19"/>
  <c r="H21" i="19"/>
  <c r="G21" i="19"/>
  <c r="J21" i="19"/>
  <c r="N21" i="19"/>
  <c r="F21" i="19"/>
  <c r="M21" i="19"/>
  <c r="I21" i="19"/>
  <c r="J54" i="19"/>
  <c r="J64" i="19"/>
  <c r="D67" i="19" s="1"/>
  <c r="K54" i="19"/>
  <c r="K64" i="19"/>
  <c r="L54" i="19"/>
  <c r="D57" i="19" s="1"/>
  <c r="L64" i="19"/>
  <c r="E21" i="22" l="1"/>
  <c r="J32" i="20"/>
  <c r="F32" i="20"/>
  <c r="E32" i="20" s="1"/>
  <c r="L32" i="20"/>
  <c r="D67" i="20"/>
  <c r="M66" i="20" s="1"/>
  <c r="H32" i="20"/>
  <c r="J32" i="19"/>
  <c r="N32" i="19"/>
  <c r="F32" i="19"/>
  <c r="M32" i="19"/>
  <c r="G32" i="19"/>
  <c r="H32" i="19"/>
  <c r="L32" i="19"/>
  <c r="K32" i="19"/>
  <c r="D67" i="22"/>
  <c r="E32" i="22"/>
  <c r="D57" i="22"/>
  <c r="D67" i="21"/>
  <c r="E21" i="21"/>
  <c r="D57" i="21"/>
  <c r="E32" i="21"/>
  <c r="D57" i="20"/>
  <c r="E21" i="20"/>
  <c r="I66" i="20"/>
  <c r="G66" i="20"/>
  <c r="F66" i="20"/>
  <c r="H66" i="20"/>
  <c r="J66" i="20"/>
  <c r="L66" i="20"/>
  <c r="L56" i="19"/>
  <c r="M56" i="19"/>
  <c r="K56" i="19"/>
  <c r="G56" i="19"/>
  <c r="F56" i="19"/>
  <c r="N56" i="19"/>
  <c r="H56" i="19"/>
  <c r="I56" i="19"/>
  <c r="J56" i="19"/>
  <c r="G66" i="19"/>
  <c r="M66" i="19"/>
  <c r="K66" i="19"/>
  <c r="L66" i="19"/>
  <c r="H66" i="19"/>
  <c r="F66" i="19"/>
  <c r="N66" i="19"/>
  <c r="J66" i="19"/>
  <c r="I66" i="19"/>
  <c r="E21" i="19"/>
  <c r="E32" i="19"/>
  <c r="K66" i="20" l="1"/>
  <c r="E66" i="20" s="1"/>
  <c r="N66" i="20"/>
  <c r="E66" i="19"/>
  <c r="K56" i="22"/>
  <c r="H56" i="22"/>
  <c r="J56" i="22"/>
  <c r="I56" i="22"/>
  <c r="F56" i="22"/>
  <c r="N56" i="22"/>
  <c r="G56" i="22"/>
  <c r="L56" i="22"/>
  <c r="M56" i="22"/>
  <c r="L66" i="22"/>
  <c r="K66" i="22"/>
  <c r="J66" i="22"/>
  <c r="I66" i="22"/>
  <c r="H66" i="22"/>
  <c r="F66" i="22"/>
  <c r="N66" i="22"/>
  <c r="G66" i="22"/>
  <c r="M66" i="22"/>
  <c r="L66" i="21"/>
  <c r="K66" i="21"/>
  <c r="I66" i="21"/>
  <c r="J66" i="21"/>
  <c r="H66" i="21"/>
  <c r="F66" i="21"/>
  <c r="G66" i="21"/>
  <c r="N66" i="21"/>
  <c r="M66" i="21"/>
  <c r="H56" i="21"/>
  <c r="K56" i="21"/>
  <c r="I56" i="21"/>
  <c r="J56" i="21"/>
  <c r="N56" i="21"/>
  <c r="G56" i="21"/>
  <c r="L56" i="21"/>
  <c r="M56" i="21"/>
  <c r="F56" i="21"/>
  <c r="N56" i="20"/>
  <c r="F56" i="20"/>
  <c r="H56" i="20"/>
  <c r="I56" i="20"/>
  <c r="G56" i="20"/>
  <c r="L56" i="20"/>
  <c r="J56" i="20"/>
  <c r="K56" i="20"/>
  <c r="M56" i="20"/>
  <c r="E56" i="19"/>
  <c r="E66" i="22" l="1"/>
  <c r="E56" i="22"/>
  <c r="E66" i="21"/>
  <c r="E56" i="21"/>
  <c r="E56" i="20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G21" i="18" l="1"/>
  <c r="K21" i="18"/>
  <c r="H21" i="18"/>
  <c r="L21" i="18"/>
  <c r="D66" i="18"/>
  <c r="H65" i="18" s="1"/>
  <c r="J21" i="18"/>
  <c r="N21" i="18"/>
  <c r="I21" i="18"/>
  <c r="E21" i="18" s="1"/>
  <c r="M21" i="18"/>
  <c r="D56" i="18"/>
  <c r="J55" i="18" s="1"/>
  <c r="E31" i="18"/>
  <c r="N65" i="18"/>
  <c r="L65" i="18"/>
  <c r="J65" i="18"/>
  <c r="L55" i="18"/>
  <c r="F55" i="18"/>
  <c r="H55" i="18"/>
  <c r="M55" i="18"/>
  <c r="I55" i="18"/>
  <c r="F70" i="17"/>
  <c r="G70" i="17"/>
  <c r="H70" i="17"/>
  <c r="I70" i="17"/>
  <c r="J70" i="17"/>
  <c r="K70" i="17"/>
  <c r="L70" i="17"/>
  <c r="M70" i="17"/>
  <c r="N70" i="17"/>
  <c r="E70" i="17"/>
  <c r="F65" i="18" l="1"/>
  <c r="K65" i="18"/>
  <c r="M65" i="18"/>
  <c r="I65" i="18"/>
  <c r="G65" i="18"/>
  <c r="E65" i="18" s="1"/>
  <c r="G55" i="18"/>
  <c r="E55" i="18" s="1"/>
  <c r="K55" i="18"/>
  <c r="N5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X21" i="7" l="1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20" l="1"/>
  <c r="E5" i="19"/>
  <c r="E5" i="22"/>
  <c r="E5" i="21"/>
  <c r="E5" i="17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I11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D603626F-4057-4E53-A3AA-AACC77ACFBC5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24449DBC-1EDE-4519-8752-51D70C4CFCF4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BB5D23DA-BF23-4811-82EA-2A136B85C04A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8A66232B-6611-4575-9FFD-3AEE76A329CD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<sst xmlns="http://schemas.openxmlformats.org/spreadsheetml/2006/main" count="2331" uniqueCount="682">
  <si>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</si>
  <si>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</si>
  <si>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</si>
  <si>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</si>
  <si>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</si>
  <si>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</si>
  <si>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</si>
  <si>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</si>
  <si>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</si>
  <si>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</si>
  <si>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</si>
  <si>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</si>
  <si>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</si>
  <si>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</si>
  <si>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</si>
  <si>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</si>
  <si>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</si>
  <si>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</si>
  <si>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</si>
  <si>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</si>
  <si>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</si>
  <si>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</si>
  <si>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</si>
  <si>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</si>
  <si>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</si>
  <si>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</si>
  <si>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</si>
  <si>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</si>
  <si>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</si>
  <si>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</si>
  <si>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</si>
  <si>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</si>
  <si>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</si>
  <si>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</si>
  <si>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</si>
  <si>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</si>
  <si>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</si>
  <si>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</si>
  <si>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</si>
  <si>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</si>
  <si>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</si>
  <si>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</si>
  <si>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</si>
  <si>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</si>
  <si>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</si>
  <si>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</si>
  <si>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</si>
  <si>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</si>
  <si>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</si>
  <si>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</si>
  <si>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</si>
  <si>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</si>
  <si>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</si>
  <si>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</si>
  <si>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</si>
  <si>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</si>
  <si>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</si>
  <si>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</si>
  <si>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</si>
  <si>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</si>
  <si>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</si>
  <si>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</si>
  <si>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</si>
  <si>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</si>
  <si>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</si>
  <si>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</si>
  <si>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</si>
  <si>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</si>
  <si>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</si>
  <si>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</si>
  <si>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</si>
  <si>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</si>
  <si>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</si>
  <si>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</si>
  <si>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</si>
  <si>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</si>
  <si>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</si>
  <si>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</si>
  <si>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</si>
  <si>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</si>
  <si>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</si>
  <si>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</si>
  <si>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</si>
  <si>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</si>
  <si>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</si>
  <si>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</si>
  <si>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</si>
  <si>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</si>
  <si>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</si>
  <si>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</si>
  <si>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</si>
  <si>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</si>
  <si>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</si>
  <si>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</si>
  <si>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</si>
  <si>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</si>
  <si>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</si>
  <si>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</si>
  <si>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</si>
  <si>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</si>
  <si>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</si>
  <si>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</si>
  <si>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</si>
  <si>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</si>
  <si>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</si>
  <si>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</si>
  <si>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</si>
  <si>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</si>
  <si>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</si>
  <si>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</si>
  <si>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</si>
  <si>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</si>
  <si>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</si>
  <si>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</si>
  <si>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</si>
  <si>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</si>
  <si>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</si>
  <si>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</si>
  <si>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</si>
  <si>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</si>
  <si>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</si>
  <si>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</si>
  <si>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</si>
  <si>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</si>
  <si>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</si>
  <si>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</si>
  <si>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</si>
  <si>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</si>
  <si>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</si>
  <si>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</si>
  <si>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</si>
  <si>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</si>
  <si>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</si>
  <si>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</si>
  <si>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</si>
  <si>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</si>
  <si>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</si>
  <si>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</si>
  <si>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</si>
  <si>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</si>
  <si>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</si>
  <si>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</si>
  <si>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</si>
  <si>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</si>
  <si>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</si>
  <si>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</si>
  <si>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</si>
  <si>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</si>
  <si>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</si>
  <si>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</si>
  <si>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</si>
  <si>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</si>
  <si>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</si>
  <si>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</si>
  <si>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</si>
  <si>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</si>
  <si>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</si>
  <si>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</si>
  <si>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</si>
  <si>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</si>
  <si>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</si>
  <si>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</si>
  <si>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</si>
  <si>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</si>
  <si>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</si>
  <si>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</si>
  <si>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</si>
  <si>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</si>
  <si>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</si>
  <si>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</si>
  <si>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</si>
  <si>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</si>
  <si>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</si>
  <si>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</si>
  <si>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</si>
  <si>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</si>
  <si>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</si>
  <si>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</si>
  <si>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</si>
  <si>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</si>
  <si>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</si>
  <si>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</si>
  <si>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</si>
  <si>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</si>
  <si>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</si>
  <si>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</si>
  <si>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</si>
  <si>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</si>
  <si>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</si>
  <si>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</si>
  <si>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</si>
  <si>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</si>
  <si>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</si>
  <si>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</si>
  <si>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</si>
  <si>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</si>
  <si>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</si>
  <si>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</si>
  <si>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</si>
  <si>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</si>
  <si>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</si>
  <si>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</si>
  <si>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</si>
  <si>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</si>
  <si>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</si>
  <si>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</si>
  <si>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</si>
  <si>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</si>
  <si>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</si>
  <si>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</si>
  <si>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</si>
  <si>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</si>
  <si>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</si>
  <si>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</si>
  <si>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</si>
  <si>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</si>
  <si>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</si>
  <si>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</si>
  <si>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</si>
  <si>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</si>
  <si>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</si>
  <si>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</si>
  <si>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</si>
  <si>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</si>
  <si>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</si>
  <si>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</si>
  <si>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</si>
  <si>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</si>
  <si>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</si>
  <si>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</si>
  <si>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</si>
  <si>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</si>
  <si>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</si>
  <si>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</si>
  <si>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</si>
  <si>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</si>
  <si>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</si>
  <si>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</si>
  <si>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</si>
  <si>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</si>
  <si>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</si>
  <si>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</si>
  <si>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</si>
  <si>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</si>
  <si>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</si>
  <si>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</si>
  <si>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</si>
  <si>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</si>
  <si>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</si>
  <si>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</si>
  <si>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</si>
  <si>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</si>
  <si>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</si>
  <si>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</si>
  <si>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</si>
  <si>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</si>
  <si>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</si>
  <si>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</si>
  <si>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</si>
  <si>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</si>
  <si>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</si>
  <si>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</si>
  <si>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</si>
  <si>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</si>
  <si>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</si>
  <si>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</si>
  <si>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</si>
  <si>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</si>
  <si>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</si>
  <si>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</si>
  <si>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</si>
  <si>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</si>
  <si>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</si>
  <si>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</si>
  <si>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</si>
  <si>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</si>
  <si>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</si>
  <si>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</si>
  <si>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</si>
  <si>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</si>
  <si>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</si>
  <si>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</si>
  <si>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</si>
  <si>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</si>
  <si>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</si>
  <si>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</si>
  <si>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</si>
  <si>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</si>
  <si>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</si>
  <si>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</si>
  <si>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</si>
  <si>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</si>
  <si>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</si>
  <si>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</si>
  <si>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</si>
  <si>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</si>
  <si>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</si>
  <si>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</si>
  <si>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</si>
  <si>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</si>
  <si>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</si>
  <si>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</si>
  <si>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</si>
  <si>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</si>
  <si>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</si>
  <si>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</si>
  <si>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</si>
  <si>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</si>
  <si>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</si>
  <si>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</si>
  <si>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</si>
  <si>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</si>
  <si>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</si>
  <si>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</si>
  <si>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</si>
  <si>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</si>
  <si>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</si>
  <si>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</si>
  <si>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</si>
  <si>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</si>
  <si>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</si>
  <si>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</si>
  <si>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</si>
  <si>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</si>
  <si>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</si>
  <si>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</si>
  <si>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</si>
  <si>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</si>
  <si>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</si>
  <si>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</si>
  <si>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</si>
  <si>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</si>
  <si>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</si>
  <si>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</si>
  <si>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</si>
  <si>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</si>
  <si>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</si>
  <si>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</si>
  <si>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</si>
  <si>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</si>
  <si>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</si>
  <si>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</si>
  <si>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</si>
  <si>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</si>
  <si>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</si>
  <si>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</si>
  <si>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</si>
  <si>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</si>
  <si>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</si>
  <si>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</si>
  <si>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</si>
  <si>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</si>
  <si>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</si>
  <si>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</si>
  <si>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</si>
  <si>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</si>
  <si>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</si>
  <si>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</si>
  <si>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</si>
  <si>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</si>
  <si>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</si>
  <si>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</si>
  <si>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</si>
  <si>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</si>
  <si>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</si>
  <si>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</si>
  <si>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</si>
  <si>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</si>
  <si>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</si>
  <si>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</si>
  <si>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</si>
  <si>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</si>
  <si>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</si>
  <si>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</si>
  <si>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</si>
  <si>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</si>
  <si>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</si>
  <si>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</si>
  <si>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</si>
  <si>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</si>
  <si>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</si>
  <si>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</si>
  <si>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</si>
  <si>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</si>
  <si>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</si>
  <si>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</si>
  <si>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</si>
  <si>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</si>
  <si>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</si>
  <si>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</si>
  <si>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</si>
  <si>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</si>
  <si>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</si>
  <si>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</si>
  <si>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</si>
  <si>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</si>
  <si>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</si>
  <si>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</si>
  <si>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</si>
  <si>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</si>
  <si>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</si>
  <si>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</si>
  <si>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</si>
  <si>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</si>
  <si>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</si>
  <si>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</si>
  <si>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</si>
  <si>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</si>
  <si>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</si>
  <si>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</si>
  <si>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</si>
  <si>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</si>
  <si>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</si>
  <si>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</si>
  <si>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</si>
  <si>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</si>
  <si>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</si>
  <si>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</si>
  <si>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</si>
  <si>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</si>
  <si>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</si>
  <si>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</si>
  <si>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</si>
  <si>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</si>
  <si>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</si>
  <si>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</si>
  <si>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</si>
  <si>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</si>
  <si>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</si>
  <si>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</si>
  <si>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</si>
  <si>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</si>
  <si>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</si>
  <si>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</si>
  <si>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</si>
  <si>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</si>
  <si>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</si>
  <si>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</si>
  <si>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</si>
  <si>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</si>
  <si>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</si>
  <si>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</si>
  <si>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</si>
  <si>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</si>
  <si>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</si>
  <si>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</si>
  <si>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</si>
  <si>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</si>
  <si>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</si>
  <si>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</si>
  <si>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</si>
  <si>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</si>
  <si>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</si>
  <si>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</si>
  <si>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</si>
  <si>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</si>
  <si>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</si>
  <si>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</si>
  <si>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</si>
  <si>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</si>
  <si>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</si>
  <si>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</si>
  <si>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</si>
  <si>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</si>
  <si>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</si>
  <si>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</si>
  <si>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</si>
  <si>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</si>
  <si>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</si>
  <si>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</si>
  <si>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</si>
  <si>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</si>
  <si>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</si>
  <si>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</si>
  <si>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</si>
  <si>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</si>
  <si>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</si>
  <si>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</si>
  <si>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</si>
  <si>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</si>
  <si>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</si>
  <si>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</si>
  <si>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</si>
  <si>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</si>
  <si>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</si>
  <si>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</si>
  <si>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</si>
  <si>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</si>
  <si>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</si>
  <si>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</si>
  <si>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</si>
  <si>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</si>
  <si>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</si>
  <si>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</si>
  <si>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</si>
  <si>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</si>
  <si>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</si>
  <si>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</si>
  <si>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</si>
  <si>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</si>
  <si>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</si>
  <si>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</si>
  <si>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</si>
  <si>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</si>
  <si>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</si>
  <si>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</si>
  <si>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</si>
  <si>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</si>
  <si>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</si>
  <si>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</si>
  <si>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</si>
  <si>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</si>
  <si>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</si>
  <si>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</si>
  <si>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</si>
  <si>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</si>
  <si>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</si>
  <si>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</si>
  <si>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</si>
  <si>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</si>
  <si>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</si>
  <si>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</si>
  <si>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</si>
  <si>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</si>
  <si>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</si>
  <si>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</si>
  <si>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</si>
  <si>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</si>
  <si>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</si>
  <si>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</si>
  <si>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</si>
  <si>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</si>
  <si>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</si>
  <si>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</si>
  <si>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</si>
  <si>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</si>
  <si>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</si>
  <si>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</si>
  <si>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</si>
  <si>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</si>
  <si>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</si>
  <si>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</si>
  <si>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</si>
  <si>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</si>
  <si>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</si>
  <si>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</si>
  <si>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</si>
  <si>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</si>
  <si>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</si>
  <si>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</si>
  <si>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</si>
  <si>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</si>
  <si>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</si>
  <si>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</si>
  <si>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</si>
  <si>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</si>
  <si>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</si>
  <si>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</si>
  <si>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</si>
  <si>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</si>
  <si>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</si>
  <si>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</si>
  <si>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</si>
  <si>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</si>
  <si>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</si>
  <si>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</si>
  <si>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</si>
  <si>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</si>
  <si>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</si>
  <si>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</si>
  <si>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</si>
  <si>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</si>
  <si>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</si>
  <si>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</si>
  <si>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</si>
  <si>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</si>
  <si>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</si>
  <si>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</si>
  <si>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</si>
  <si>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</si>
  <si>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</si>
  <si>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</si>
  <si>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</si>
  <si>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</si>
  <si>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</si>
  <si>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</si>
  <si>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</si>
  <si>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</si>
  <si>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</si>
  <si>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</si>
  <si>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</si>
  <si>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</si>
  <si>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</si>
  <si>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</si>
  <si>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</si>
  <si>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</si>
  <si>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</si>
  <si>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</si>
  <si>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</si>
  <si>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</si>
  <si>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</si>
  <si>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</si>
  <si>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</si>
  <si>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</si>
  <si>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</si>
  <si>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</si>
  <si>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</si>
  <si>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</si>
  <si>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</si>
  <si>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</si>
  <si>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</si>
  <si>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</si>
  <si>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</si>
  <si>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</si>
  <si>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</si>
  <si>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</si>
  <si>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</si>
  <si>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</si>
  <si>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</si>
  <si>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</si>
  <si>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</si>
  <si>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</si>
  <si>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</si>
  <si>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</si>
  <si>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</si>
  <si>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</si>
  <si>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</si>
  <si>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</si>
  <si>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</si>
  <si>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</si>
  <si>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</si>
  <si>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</si>
  <si>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</si>
  <si>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</si>
  <si>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</si>
  <si>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</si>
  <si>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</si>
  <si>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</si>
  <si>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</si>
  <si>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</si>
  <si>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</si>
  <si>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</si>
  <si>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</si>
  <si>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</si>
  <si>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</si>
  <si>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</si>
  <si>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</si>
  <si>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</si>
  <si>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</si>
  <si>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</si>
  <si>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</si>
  <si>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</si>
  <si>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</si>
  <si>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</si>
  <si>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</si>
  <si>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</si>
  <si>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schwaben netz gmbh</t>
  </si>
  <si>
    <t>Bayerstraße 45</t>
  </si>
  <si>
    <t>Augsburg</t>
  </si>
  <si>
    <t>Markus Erhart</t>
  </si>
  <si>
    <t>markus.erhart@schwaben-netz.de</t>
  </si>
  <si>
    <t>0821-455166-255</t>
  </si>
  <si>
    <t>Harburg</t>
  </si>
  <si>
    <t>Hopferau</t>
  </si>
  <si>
    <t>Kaufbeuren</t>
  </si>
  <si>
    <t>Kempten</t>
  </si>
  <si>
    <t>MG-METEOFEED-2019-000073</t>
  </si>
  <si>
    <t>schwaben netz</t>
  </si>
  <si>
    <t>DE_GMK04</t>
  </si>
  <si>
    <t>DE_GHA04</t>
  </si>
  <si>
    <t>DE_GKO04</t>
  </si>
  <si>
    <t>DE_GBD04</t>
  </si>
  <si>
    <t>DE_GGA04</t>
  </si>
  <si>
    <t>DE_GBH04</t>
  </si>
  <si>
    <t>DE_GWA04</t>
  </si>
  <si>
    <t>DE_GBA04</t>
  </si>
  <si>
    <t>DE_GGB04</t>
  </si>
  <si>
    <t>DE_GPD04</t>
  </si>
  <si>
    <t>Verwendung von Gasprognosetemperatur (Gasallokationstemperatur) ab dem 01.05.2019</t>
  </si>
  <si>
    <t>THE0NKH700325000</t>
  </si>
  <si>
    <t>DE_GMF04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</si>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</sst>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Alignment="1" applyProtection="1">
      <alignment horizontal="left"/>
      <protection hidden="1"/>
    </xf>
    <xf numFmtId="1" fontId="12" fillId="0" borderId="0" xfId="3" applyNumberFormat="1" applyFont="1" applyAlignment="1" applyProtection="1">
      <alignment vertical="top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15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280035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237966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1A1BA6E-D77D-4500-BE47-2F3FDC695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67C24A79-6495-40D8-886D-A328F470FA2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D3D97F42-AD29-4E6C-BCF7-7DEAA9B4B25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9104057-8188-455A-8B89-ECD892A4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B72FF1-3D4C-40C3-B71F-57F6AEBA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68205E8-906D-49CC-B7FB-9E527C33CB2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F937CA15-7358-4C70-BC07-3CF4A160053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A58DDE4-E1E9-449F-BDC7-1494C55D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9A661C7-A5BE-4508-8617-8CDAD250C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76CB35E8-907B-487C-81C7-F63A7F01A3F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9E8E0D9-5C1D-432A-AD07-F87FDAF07849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F187979-7D4A-42F9-AB55-5FB986D0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F63B130-5039-4A5E-ADFE-443A0B534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8293" y="94144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7368530D-9E44-459E-A92D-25C351E6512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9A4DD9FD-70F4-49C9-9A26-79762FB39751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9777A1-202F-4819-9297-B370D42E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us.erhart@schwaben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5" t="s">
        <v>651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H32" sqref="H32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6.570312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362</v>
      </c>
    </row>
    <row r="3" spans="2:26">
      <c r="B3" t="s">
        <v>463</v>
      </c>
    </row>
    <row r="4" spans="2:26"/>
    <row r="5" spans="2:26">
      <c r="C5" s="37" t="s">
        <v>367</v>
      </c>
      <c r="D5" s="38" t="str">
        <f>Netzbetreiber!$D$9</f>
        <v>schwaben netz gmbh</v>
      </c>
      <c r="H5" s="67" t="s">
        <v>495</v>
      </c>
      <c r="I5" s="8" t="s">
        <v>498</v>
      </c>
    </row>
    <row r="6" spans="2:26">
      <c r="C6" s="37" t="s">
        <v>334</v>
      </c>
      <c r="D6" s="38" t="str">
        <f>Netzbetreiber!$D$28</f>
        <v>schwaben netz</v>
      </c>
      <c r="I6" s="8" t="s">
        <v>508</v>
      </c>
    </row>
    <row r="7" spans="2:26">
      <c r="C7" s="37" t="s">
        <v>485</v>
      </c>
      <c r="D7" s="289">
        <f>Netzbetreiber!$D$11</f>
        <v>9870032500000</v>
      </c>
    </row>
    <row r="8" spans="2:26">
      <c r="C8" s="37" t="s">
        <v>133</v>
      </c>
      <c r="D8" s="36">
        <f>Netzbetreiber!$D$6</f>
        <v>43586</v>
      </c>
      <c r="H8" t="s">
        <v>493</v>
      </c>
      <c r="J8" s="107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249</v>
      </c>
      <c r="C10" s="109" t="s">
        <v>492</v>
      </c>
      <c r="D10" s="108" t="s">
        <v>147</v>
      </c>
      <c r="E10" s="229" t="s">
        <v>510</v>
      </c>
      <c r="F10" s="109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634</v>
      </c>
      <c r="M10" s="124" t="s">
        <v>643</v>
      </c>
      <c r="N10" s="125" t="s">
        <v>644</v>
      </c>
      <c r="O10" s="125" t="s">
        <v>645</v>
      </c>
      <c r="P10" s="126" t="s">
        <v>646</v>
      </c>
      <c r="Q10" s="120" t="s">
        <v>635</v>
      </c>
      <c r="R10" s="110" t="s">
        <v>636</v>
      </c>
      <c r="S10" s="111" t="s">
        <v>637</v>
      </c>
      <c r="T10" s="111" t="s">
        <v>638</v>
      </c>
      <c r="U10" s="111" t="s">
        <v>639</v>
      </c>
      <c r="V10" s="111" t="s">
        <v>640</v>
      </c>
      <c r="W10" s="111" t="s">
        <v>641</v>
      </c>
      <c r="X10" s="112" t="s">
        <v>642</v>
      </c>
      <c r="Y10" s="253" t="s">
        <v>647</v>
      </c>
    </row>
    <row r="11" spans="2:26" ht="15.75" thickBot="1">
      <c r="B11" s="113" t="s">
        <v>494</v>
      </c>
      <c r="C11" s="114" t="s">
        <v>509</v>
      </c>
      <c r="D11" s="252" t="s">
        <v>248</v>
      </c>
      <c r="E11" s="137" t="s">
        <v>680</v>
      </c>
      <c r="F11" s="254" t="str">
        <f>VLOOKUP($E11,'BDEW-Standard'!$B$3:$M$158,F$9,0)</f>
        <v>MF4</v>
      </c>
      <c r="H11" s="139">
        <f>ROUND(VLOOKUP($E11,'BDEW-Standard'!$B$3:$M$158,H$9,0),7)</f>
        <v>2.5187775000000001</v>
      </c>
      <c r="I11" s="139">
        <f>ROUND(VLOOKUP($E11,'BDEW-Standard'!$B$3:$M$158,I$9,0),7)</f>
        <v>-35.033375399999997</v>
      </c>
      <c r="J11" s="139">
        <f>ROUND(VLOOKUP($E11,'BDEW-Standard'!$B$3:$M$158,J$9,0),7)</f>
        <v>6.2240634000000004</v>
      </c>
      <c r="K11" s="139">
        <f>ROUND(VLOOKUP($E11,'BDEW-Standard'!$B$3:$M$158,K$9,0),7)</f>
        <v>0.10107820000000001</v>
      </c>
      <c r="L11" s="174">
        <f>ROUND(VLOOKUP($E11,'BDEW-Standard'!$B$3:$M$158,L$9,0),1)</f>
        <v>40</v>
      </c>
      <c r="M11" s="139">
        <f>ROUND(VLOOKUP($E11,'BDEW-Standard'!$B$3:$M$158,M$9,0),7)</f>
        <v>0</v>
      </c>
      <c r="N11" s="139">
        <f>ROUND(VLOOKUP($E11,'BDEW-Standard'!$B$3:$M$158,N$9,0),7)</f>
        <v>0</v>
      </c>
      <c r="O11" s="139">
        <f>ROUND(VLOOKUP($E11,'BDEW-Standard'!$B$3:$M$158,O$9,0),7)</f>
        <v>0</v>
      </c>
      <c r="P11" s="139">
        <f>ROUND(VLOOKUP($E11,'BDEW-Standard'!$B$3:$M$158,P$9,0),7)</f>
        <v>0</v>
      </c>
      <c r="Q11" s="173">
        <f>($H11/(1+($I11/($Q$9-$L11))^$J11)+$K11)+MAX($M11*$Q$9+$N11,$O11*$Q$9+$P11)</f>
        <v>1.0146273685996503</v>
      </c>
      <c r="R11" s="140">
        <f>ROUND(VLOOKUP(MID($E11,4,3),'Wochentag F(WT)'!$B$7:$J$22,R$9,0),4)</f>
        <v>1.0354000000000001</v>
      </c>
      <c r="S11" s="140">
        <f>ROUND(VLOOKUP(MID($E11,4,3),'Wochentag F(WT)'!$B$7:$J$22,S$9,0),4)</f>
        <v>1.0523</v>
      </c>
      <c r="T11" s="140">
        <f>ROUND(VLOOKUP(MID($E11,4,3),'Wochentag F(WT)'!$B$7:$J$22,T$9,0),4)</f>
        <v>1.0448999999999999</v>
      </c>
      <c r="U11" s="140">
        <f>ROUND(VLOOKUP(MID($E11,4,3),'Wochentag F(WT)'!$B$7:$J$22,U$9,0),4)</f>
        <v>1.0494000000000001</v>
      </c>
      <c r="V11" s="140">
        <f>ROUND(VLOOKUP(MID($E11,4,3),'Wochentag F(WT)'!$B$7:$J$22,V$9,0),4)</f>
        <v>0.98850000000000005</v>
      </c>
      <c r="W11" s="140">
        <f>ROUND(VLOOKUP(MID($E11,4,3),'Wochentag F(WT)'!$B$7:$J$22,W$9,0),4)</f>
        <v>0.88600000000000001</v>
      </c>
      <c r="X11" s="141">
        <f>7-SUM(R11:W11)</f>
        <v>0.94349999999999934</v>
      </c>
      <c r="Y11" s="250">
        <v>365.12299999999999</v>
      </c>
    </row>
    <row r="12" spans="2:26">
      <c r="B12" s="115">
        <v>1</v>
      </c>
      <c r="C12" s="116" t="str">
        <f t="shared" ref="C12:C41" si="0">$D$6</f>
        <v>schwaben netz</v>
      </c>
      <c r="D12" s="45" t="s">
        <v>248</v>
      </c>
      <c r="E12" s="138" t="s">
        <v>56</v>
      </c>
      <c r="F12" s="255" t="s">
        <v>320</v>
      </c>
      <c r="H12" s="230">
        <v>3.159294</v>
      </c>
      <c r="I12" s="230">
        <v>-37.406886</v>
      </c>
      <c r="J12" s="230">
        <v>6.1418926000000003</v>
      </c>
      <c r="K12" s="230">
        <v>7.6563300000000001E-2</v>
      </c>
      <c r="L12" s="231">
        <v>40</v>
      </c>
      <c r="M12" s="230">
        <v>0</v>
      </c>
      <c r="N12" s="230">
        <v>0</v>
      </c>
      <c r="O12" s="230">
        <v>0</v>
      </c>
      <c r="P12" s="230">
        <v>0</v>
      </c>
      <c r="Q12" s="232">
        <v>0.95202070224521151</v>
      </c>
      <c r="R12" s="233">
        <v>1</v>
      </c>
      <c r="S12" s="233">
        <v>1</v>
      </c>
      <c r="T12" s="233">
        <v>1</v>
      </c>
      <c r="U12" s="233">
        <v>1</v>
      </c>
      <c r="V12" s="233">
        <v>1</v>
      </c>
      <c r="W12" s="233">
        <v>1</v>
      </c>
      <c r="X12" s="234">
        <v>1</v>
      </c>
      <c r="Y12" s="251"/>
      <c r="Z12" s="172"/>
    </row>
    <row r="13" spans="2:26" s="117" customFormat="1">
      <c r="B13" s="118">
        <v>2</v>
      </c>
      <c r="C13" s="119" t="str">
        <f t="shared" si="0"/>
        <v>schwaben netz</v>
      </c>
      <c r="D13" s="45" t="s">
        <v>248</v>
      </c>
      <c r="E13" s="138" t="s">
        <v>66</v>
      </c>
      <c r="F13" s="255" t="s">
        <v>330</v>
      </c>
      <c r="H13" s="230">
        <v>2.4859160999999999</v>
      </c>
      <c r="I13" s="230">
        <v>-35.043597800000001</v>
      </c>
      <c r="J13" s="230">
        <v>6.2818214000000001</v>
      </c>
      <c r="K13" s="230">
        <v>0.1065396</v>
      </c>
      <c r="L13" s="231">
        <v>40</v>
      </c>
      <c r="M13" s="230">
        <v>0</v>
      </c>
      <c r="N13" s="230">
        <v>0</v>
      </c>
      <c r="O13" s="230">
        <v>0</v>
      </c>
      <c r="P13" s="230">
        <v>0</v>
      </c>
      <c r="Q13" s="232">
        <v>1.0041152127680664</v>
      </c>
      <c r="R13" s="233">
        <v>1</v>
      </c>
      <c r="S13" s="233">
        <v>1</v>
      </c>
      <c r="T13" s="233">
        <v>1</v>
      </c>
      <c r="U13" s="233">
        <v>1</v>
      </c>
      <c r="V13" s="233">
        <v>1</v>
      </c>
      <c r="W13" s="233">
        <v>1</v>
      </c>
      <c r="X13" s="234">
        <v>1</v>
      </c>
      <c r="Y13" s="251"/>
      <c r="Z13" s="172"/>
    </row>
    <row r="14" spans="2:26" s="117" customFormat="1">
      <c r="B14" s="118">
        <v>3</v>
      </c>
      <c r="C14" s="119" t="str">
        <f t="shared" si="0"/>
        <v>schwaben netz</v>
      </c>
      <c r="D14" s="45" t="s">
        <v>248</v>
      </c>
      <c r="E14" s="138" t="s">
        <v>4</v>
      </c>
      <c r="F14" s="255" t="str">
        <f>VLOOKUP($E14,'BDEW-Standard'!$B$3:$M$94,F$9,0)</f>
        <v>HK3</v>
      </c>
      <c r="H14" s="230">
        <f>ROUND(VLOOKUP($E14,'BDEW-Standard'!$B$3:$M$94,H$9,0),7)</f>
        <v>0.40409319999999999</v>
      </c>
      <c r="I14" s="230">
        <f>ROUND(VLOOKUP($E14,'BDEW-Standard'!$B$3:$M$94,I$9,0),7)</f>
        <v>-24.439296800000001</v>
      </c>
      <c r="J14" s="230">
        <f>ROUND(VLOOKUP($E14,'BDEW-Standard'!$B$3:$M$94,J$9,0),7)</f>
        <v>6.5718174999999999</v>
      </c>
      <c r="K14" s="230">
        <f>ROUND(VLOOKUP($E14,'BDEW-Standard'!$B$3:$M$94,K$9,0),7)</f>
        <v>0.71077100000000004</v>
      </c>
      <c r="L14" s="231">
        <f>ROUND(VLOOKUP($E14,'BDEW-Standard'!$B$3:$M$94,L$9,0),1)</f>
        <v>40</v>
      </c>
      <c r="M14" s="230">
        <f>ROUND(VLOOKUP($E14,'BDEW-Standard'!$B$3:$M$94,M$9,0),7)</f>
        <v>0</v>
      </c>
      <c r="N14" s="230">
        <f>ROUND(VLOOKUP($E14,'BDEW-Standard'!$B$3:$M$94,N$9,0),7)</f>
        <v>0</v>
      </c>
      <c r="O14" s="230">
        <f>ROUND(VLOOKUP($E14,'BDEW-Standard'!$B$3:$M$94,O$9,0),7)</f>
        <v>0</v>
      </c>
      <c r="P14" s="230">
        <f>ROUND(VLOOKUP($E14,'BDEW-Standard'!$B$3:$M$94,P$9,0),7)</f>
        <v>0</v>
      </c>
      <c r="Q14" s="232">
        <f t="shared" ref="Q14:Q24" si="1">($H14/(1+($I14/($Q$9-$L14))^$J14)+$K14)+MAX($M14*$Q$9+$N14,$O14*$Q$9+$P14)</f>
        <v>1.0561214000512988</v>
      </c>
      <c r="R14" s="233">
        <f>ROUND(VLOOKUP(MID($E14,4,3),'Wochentag F(WT)'!$B$7:$J$22,R$9,0),4)</f>
        <v>1</v>
      </c>
      <c r="S14" s="233">
        <f>ROUND(VLOOKUP(MID($E14,4,3),'Wochentag F(WT)'!$B$7:$J$22,S$9,0),4)</f>
        <v>1</v>
      </c>
      <c r="T14" s="233">
        <f>ROUND(VLOOKUP(MID($E14,4,3),'Wochentag F(WT)'!$B$7:$J$22,T$9,0),4)</f>
        <v>1</v>
      </c>
      <c r="U14" s="233">
        <f>ROUND(VLOOKUP(MID($E14,4,3),'Wochentag F(WT)'!$B$7:$J$22,U$9,0),4)</f>
        <v>1</v>
      </c>
      <c r="V14" s="233">
        <f>ROUND(VLOOKUP(MID($E14,4,3),'Wochentag F(WT)'!$B$7:$J$22,V$9,0),4)</f>
        <v>1</v>
      </c>
      <c r="W14" s="233">
        <f>ROUND(VLOOKUP(MID($E14,4,3),'Wochentag F(WT)'!$B$7:$J$22,W$9,0),4)</f>
        <v>1</v>
      </c>
      <c r="X14" s="234">
        <f t="shared" ref="X14:X24" si="2">7-SUM(R14:W14)</f>
        <v>1</v>
      </c>
      <c r="Y14" s="251"/>
      <c r="Z14" s="172"/>
    </row>
    <row r="15" spans="2:26" s="117" customFormat="1">
      <c r="B15" s="118">
        <v>4</v>
      </c>
      <c r="C15" s="119" t="str">
        <f t="shared" si="0"/>
        <v>schwaben netz</v>
      </c>
      <c r="D15" s="45" t="s">
        <v>248</v>
      </c>
      <c r="E15" s="138" t="s">
        <v>668</v>
      </c>
      <c r="F15" s="255" t="str">
        <f>VLOOKUP($E15,'BDEW-Standard'!$B$3:$M$94,F$9,0)</f>
        <v>MK4</v>
      </c>
      <c r="H15" s="230">
        <f>ROUND(VLOOKUP($E15,'BDEW-Standard'!$B$3:$M$94,H$9,0),7)</f>
        <v>3.1177248</v>
      </c>
      <c r="I15" s="230">
        <f>ROUND(VLOOKUP($E15,'BDEW-Standard'!$B$3:$M$94,I$9,0),7)</f>
        <v>-35.871506199999999</v>
      </c>
      <c r="J15" s="230">
        <f>ROUND(VLOOKUP($E15,'BDEW-Standard'!$B$3:$M$94,J$9,0),7)</f>
        <v>7.5186828999999999</v>
      </c>
      <c r="K15" s="230">
        <f>ROUND(VLOOKUP($E15,'BDEW-Standard'!$B$3:$M$94,K$9,0),7)</f>
        <v>3.4330100000000002E-2</v>
      </c>
      <c r="L15" s="231">
        <f>ROUND(VLOOKUP($E15,'BDEW-Standard'!$B$3:$M$94,L$9,0),1)</f>
        <v>40</v>
      </c>
      <c r="M15" s="230">
        <f>ROUND(VLOOKUP($E15,'BDEW-Standard'!$B$3:$M$94,M$9,0),7)</f>
        <v>0</v>
      </c>
      <c r="N15" s="230">
        <f>ROUND(VLOOKUP($E15,'BDEW-Standard'!$B$3:$M$94,N$9,0),7)</f>
        <v>0</v>
      </c>
      <c r="O15" s="230">
        <f>ROUND(VLOOKUP($E15,'BDEW-Standard'!$B$3:$M$94,O$9,0),7)</f>
        <v>0</v>
      </c>
      <c r="P15" s="230">
        <f>ROUND(VLOOKUP($E15,'BDEW-Standard'!$B$3:$M$94,P$9,0),7)</f>
        <v>0</v>
      </c>
      <c r="Q15" s="232">
        <f t="shared" si="1"/>
        <v>0.9622064996731321</v>
      </c>
      <c r="R15" s="233">
        <f>ROUND(VLOOKUP(MID($E15,4,3),'Wochentag F(WT)'!$B$7:$J$22,R$9,0),4)</f>
        <v>1.0699000000000001</v>
      </c>
      <c r="S15" s="233">
        <f>ROUND(VLOOKUP(MID($E15,4,3),'Wochentag F(WT)'!$B$7:$J$22,S$9,0),4)</f>
        <v>1.0365</v>
      </c>
      <c r="T15" s="233">
        <f>ROUND(VLOOKUP(MID($E15,4,3),'Wochentag F(WT)'!$B$7:$J$22,T$9,0),4)</f>
        <v>0.99329999999999996</v>
      </c>
      <c r="U15" s="233">
        <f>ROUND(VLOOKUP(MID($E15,4,3),'Wochentag F(WT)'!$B$7:$J$22,U$9,0),4)</f>
        <v>0.99480000000000002</v>
      </c>
      <c r="V15" s="233">
        <f>ROUND(VLOOKUP(MID($E15,4,3),'Wochentag F(WT)'!$B$7:$J$22,V$9,0),4)</f>
        <v>1.0659000000000001</v>
      </c>
      <c r="W15" s="233">
        <f>ROUND(VLOOKUP(MID($E15,4,3),'Wochentag F(WT)'!$B$7:$J$22,W$9,0),4)</f>
        <v>0.93620000000000003</v>
      </c>
      <c r="X15" s="234">
        <f t="shared" si="2"/>
        <v>0.90339999999999954</v>
      </c>
      <c r="Y15" s="251"/>
      <c r="Z15" s="172"/>
    </row>
    <row r="16" spans="2:26" s="117" customFormat="1">
      <c r="B16" s="118">
        <v>5</v>
      </c>
      <c r="C16" s="119" t="str">
        <f t="shared" si="0"/>
        <v>schwaben netz</v>
      </c>
      <c r="D16" s="45" t="s">
        <v>248</v>
      </c>
      <c r="E16" s="138" t="s">
        <v>669</v>
      </c>
      <c r="F16" s="255" t="str">
        <f>VLOOKUP($E16,'BDEW-Standard'!$B$3:$M$94,F$9,0)</f>
        <v>HA4</v>
      </c>
      <c r="H16" s="230">
        <f>ROUND(VLOOKUP($E16,'BDEW-Standard'!$B$3:$M$94,H$9,0),7)</f>
        <v>4.0196902000000003</v>
      </c>
      <c r="I16" s="230">
        <f>ROUND(VLOOKUP($E16,'BDEW-Standard'!$B$3:$M$94,I$9,0),7)</f>
        <v>-37.828203700000003</v>
      </c>
      <c r="J16" s="230">
        <f>ROUND(VLOOKUP($E16,'BDEW-Standard'!$B$3:$M$94,J$9,0),7)</f>
        <v>8.1593368999999996</v>
      </c>
      <c r="K16" s="230">
        <f>ROUND(VLOOKUP($E16,'BDEW-Standard'!$B$3:$M$94,K$9,0),7)</f>
        <v>4.72845E-2</v>
      </c>
      <c r="L16" s="231">
        <f>ROUND(VLOOKUP($E16,'BDEW-Standard'!$B$3:$M$94,L$9,0),1)</f>
        <v>40</v>
      </c>
      <c r="M16" s="230">
        <f>ROUND(VLOOKUP($E16,'BDEW-Standard'!$B$3:$M$94,M$9,0),7)</f>
        <v>0</v>
      </c>
      <c r="N16" s="230">
        <f>ROUND(VLOOKUP($E16,'BDEW-Standard'!$B$3:$M$94,N$9,0),7)</f>
        <v>0</v>
      </c>
      <c r="O16" s="230">
        <f>ROUND(VLOOKUP($E16,'BDEW-Standard'!$B$3:$M$94,O$9,0),7)</f>
        <v>0</v>
      </c>
      <c r="P16" s="230">
        <f>ROUND(VLOOKUP($E16,'BDEW-Standard'!$B$3:$M$94,P$9,0),7)</f>
        <v>0</v>
      </c>
      <c r="Q16" s="232">
        <f t="shared" si="1"/>
        <v>0.86486713303260787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1"/>
      <c r="Z16" s="172"/>
    </row>
    <row r="17" spans="2:26" s="117" customFormat="1">
      <c r="B17" s="118">
        <v>6</v>
      </c>
      <c r="C17" s="119" t="str">
        <f t="shared" si="0"/>
        <v>schwaben netz</v>
      </c>
      <c r="D17" s="45" t="s">
        <v>248</v>
      </c>
      <c r="E17" s="138" t="s">
        <v>670</v>
      </c>
      <c r="F17" s="255" t="str">
        <f>VLOOKUP($E17,'BDEW-Standard'!$B$3:$M$94,F$9,0)</f>
        <v>KO4</v>
      </c>
      <c r="H17" s="230">
        <f>ROUND(VLOOKUP($E17,'BDEW-Standard'!$B$3:$M$94,H$9,0),7)</f>
        <v>3.4428942999999999</v>
      </c>
      <c r="I17" s="230">
        <f>ROUND(VLOOKUP($E17,'BDEW-Standard'!$B$3:$M$94,I$9,0),7)</f>
        <v>-36.659050399999998</v>
      </c>
      <c r="J17" s="230">
        <f>ROUND(VLOOKUP($E17,'BDEW-Standard'!$B$3:$M$94,J$9,0),7)</f>
        <v>7.6083226000000002</v>
      </c>
      <c r="K17" s="230">
        <f>ROUND(VLOOKUP($E17,'BDEW-Standard'!$B$3:$M$94,K$9,0),7)</f>
        <v>7.4685000000000001E-2</v>
      </c>
      <c r="L17" s="231">
        <f>ROUND(VLOOKUP($E17,'BDEW-Standard'!$B$3:$M$94,L$9,0),1)</f>
        <v>40</v>
      </c>
      <c r="M17" s="230">
        <f>ROUND(VLOOKUP($E17,'BDEW-Standard'!$B$3:$M$94,M$9,0),7)</f>
        <v>0</v>
      </c>
      <c r="N17" s="230">
        <f>ROUND(VLOOKUP($E17,'BDEW-Standard'!$B$3:$M$94,N$9,0),7)</f>
        <v>0</v>
      </c>
      <c r="O17" s="230">
        <f>ROUND(VLOOKUP($E17,'BDEW-Standard'!$B$3:$M$94,O$9,0),7)</f>
        <v>0</v>
      </c>
      <c r="P17" s="230">
        <f>ROUND(VLOOKUP($E17,'BDEW-Standard'!$B$3:$M$94,P$9,0),7)</f>
        <v>0</v>
      </c>
      <c r="Q17" s="232">
        <f t="shared" si="1"/>
        <v>0.97768382110526542</v>
      </c>
      <c r="R17" s="233">
        <f>ROUND(VLOOKUP(MID($E17,4,3),'Wochentag F(WT)'!$B$7:$J$22,R$9,0),4)</f>
        <v>1.0354000000000001</v>
      </c>
      <c r="S17" s="233">
        <f>ROUND(VLOOKUP(MID($E17,4,3),'Wochentag F(WT)'!$B$7:$J$22,S$9,0),4)</f>
        <v>1.0523</v>
      </c>
      <c r="T17" s="233">
        <f>ROUND(VLOOKUP(MID($E17,4,3),'Wochentag F(WT)'!$B$7:$J$22,T$9,0),4)</f>
        <v>1.0448999999999999</v>
      </c>
      <c r="U17" s="233">
        <f>ROUND(VLOOKUP(MID($E17,4,3),'Wochentag F(WT)'!$B$7:$J$22,U$9,0),4)</f>
        <v>1.0494000000000001</v>
      </c>
      <c r="V17" s="233">
        <f>ROUND(VLOOKUP(MID($E17,4,3),'Wochentag F(WT)'!$B$7:$J$22,V$9,0),4)</f>
        <v>0.98850000000000005</v>
      </c>
      <c r="W17" s="233">
        <f>ROUND(VLOOKUP(MID($E17,4,3),'Wochentag F(WT)'!$B$7:$J$22,W$9,0),4)</f>
        <v>0.88600000000000001</v>
      </c>
      <c r="X17" s="234">
        <f t="shared" si="2"/>
        <v>0.94349999999999934</v>
      </c>
      <c r="Y17" s="251"/>
      <c r="Z17" s="172"/>
    </row>
    <row r="18" spans="2:26" s="117" customFormat="1">
      <c r="B18" s="118">
        <v>7</v>
      </c>
      <c r="C18" s="119" t="str">
        <f t="shared" si="0"/>
        <v>schwaben netz</v>
      </c>
      <c r="D18" s="45" t="s">
        <v>248</v>
      </c>
      <c r="E18" s="138" t="s">
        <v>671</v>
      </c>
      <c r="F18" s="255" t="str">
        <f>VLOOKUP($E18,'BDEW-Standard'!$B$3:$M$94,F$9,0)</f>
        <v>BD4</v>
      </c>
      <c r="H18" s="230">
        <f>ROUND(VLOOKUP($E18,'BDEW-Standard'!$B$3:$M$94,H$9,0),7)</f>
        <v>3.75</v>
      </c>
      <c r="I18" s="230">
        <f>ROUND(VLOOKUP($E18,'BDEW-Standard'!$B$3:$M$94,I$9,0),7)</f>
        <v>-37.5</v>
      </c>
      <c r="J18" s="230">
        <f>ROUND(VLOOKUP($E18,'BDEW-Standard'!$B$3:$M$94,J$9,0),7)</f>
        <v>6.8</v>
      </c>
      <c r="K18" s="230">
        <f>ROUND(VLOOKUP($E18,'BDEW-Standard'!$B$3:$M$94,K$9,0),7)</f>
        <v>6.0911300000000002E-2</v>
      </c>
      <c r="L18" s="231">
        <f>ROUND(VLOOKUP($E18,'BDEW-Standard'!$B$3:$M$94,L$9,0),1)</f>
        <v>40</v>
      </c>
      <c r="M18" s="230">
        <f>ROUND(VLOOKUP($E18,'BDEW-Standard'!$B$3:$M$94,M$9,0),7)</f>
        <v>0</v>
      </c>
      <c r="N18" s="230">
        <f>ROUND(VLOOKUP($E18,'BDEW-Standard'!$B$3:$M$94,N$9,0),7)</f>
        <v>0</v>
      </c>
      <c r="O18" s="230">
        <f>ROUND(VLOOKUP($E18,'BDEW-Standard'!$B$3:$M$94,O$9,0),7)</f>
        <v>0</v>
      </c>
      <c r="P18" s="230">
        <f>ROUND(VLOOKUP($E18,'BDEW-Standard'!$B$3:$M$94,P$9,0),7)</f>
        <v>0</v>
      </c>
      <c r="Q18" s="232">
        <f t="shared" si="1"/>
        <v>1.0126136468627658</v>
      </c>
      <c r="R18" s="233">
        <f>ROUND(VLOOKUP(MID($E18,4,3),'Wochentag F(WT)'!$B$7:$J$22,R$9,0),4)</f>
        <v>1.1052</v>
      </c>
      <c r="S18" s="233">
        <f>ROUND(VLOOKUP(MID($E18,4,3),'Wochentag F(WT)'!$B$7:$J$22,S$9,0),4)</f>
        <v>1.0857000000000001</v>
      </c>
      <c r="T18" s="233">
        <f>ROUND(VLOOKUP(MID($E18,4,3),'Wochentag F(WT)'!$B$7:$J$22,T$9,0),4)</f>
        <v>1.0378000000000001</v>
      </c>
      <c r="U18" s="233">
        <f>ROUND(VLOOKUP(MID($E18,4,3),'Wochentag F(WT)'!$B$7:$J$22,U$9,0),4)</f>
        <v>1.0622</v>
      </c>
      <c r="V18" s="233">
        <f>ROUND(VLOOKUP(MID($E18,4,3),'Wochentag F(WT)'!$B$7:$J$22,V$9,0),4)</f>
        <v>1.0266</v>
      </c>
      <c r="W18" s="233">
        <f>ROUND(VLOOKUP(MID($E18,4,3),'Wochentag F(WT)'!$B$7:$J$22,W$9,0),4)</f>
        <v>0.76290000000000002</v>
      </c>
      <c r="X18" s="234">
        <f t="shared" si="2"/>
        <v>0.91959999999999997</v>
      </c>
      <c r="Y18" s="251"/>
      <c r="Z18" s="172"/>
    </row>
    <row r="19" spans="2:26" s="117" customFormat="1">
      <c r="B19" s="118">
        <v>8</v>
      </c>
      <c r="C19" s="119" t="str">
        <f t="shared" si="0"/>
        <v>schwaben netz</v>
      </c>
      <c r="D19" s="45" t="s">
        <v>248</v>
      </c>
      <c r="E19" s="138" t="s">
        <v>672</v>
      </c>
      <c r="F19" s="255" t="str">
        <f>VLOOKUP($E19,'BDEW-Standard'!$B$3:$M$94,F$9,0)</f>
        <v>GA4</v>
      </c>
      <c r="H19" s="230">
        <f>ROUND(VLOOKUP($E19,'BDEW-Standard'!$B$3:$M$94,H$9,0),7)</f>
        <v>2.8195655999999998</v>
      </c>
      <c r="I19" s="230">
        <f>ROUND(VLOOKUP($E19,'BDEW-Standard'!$B$3:$M$94,I$9,0),7)</f>
        <v>-36</v>
      </c>
      <c r="J19" s="230">
        <f>ROUND(VLOOKUP($E19,'BDEW-Standard'!$B$3:$M$94,J$9,0),7)</f>
        <v>7.7368518000000002</v>
      </c>
      <c r="K19" s="230">
        <f>ROUND(VLOOKUP($E19,'BDEW-Standard'!$B$3:$M$94,K$9,0),7)</f>
        <v>0.157281</v>
      </c>
      <c r="L19" s="231">
        <f>ROUND(VLOOKUP($E19,'BDEW-Standard'!$B$3:$M$94,L$9,0),1)</f>
        <v>40</v>
      </c>
      <c r="M19" s="230">
        <f>ROUND(VLOOKUP($E19,'BDEW-Standard'!$B$3:$M$94,M$9,0),7)</f>
        <v>0</v>
      </c>
      <c r="N19" s="230">
        <f>ROUND(VLOOKUP($E19,'BDEW-Standard'!$B$3:$M$94,N$9,0),7)</f>
        <v>0</v>
      </c>
      <c r="O19" s="230">
        <f>ROUND(VLOOKUP($E19,'BDEW-Standard'!$B$3:$M$94,O$9,0),7)</f>
        <v>0</v>
      </c>
      <c r="P19" s="230">
        <f>ROUND(VLOOKUP($E19,'BDEW-Standard'!$B$3:$M$94,P$9,0),7)</f>
        <v>0</v>
      </c>
      <c r="Q19" s="232">
        <f t="shared" si="1"/>
        <v>0.96576337685759206</v>
      </c>
      <c r="R19" s="233">
        <f>ROUND(VLOOKUP(MID($E19,4,3),'Wochentag F(WT)'!$B$7:$J$22,R$9,0),4)</f>
        <v>0.93220000000000003</v>
      </c>
      <c r="S19" s="233">
        <f>ROUND(VLOOKUP(MID($E19,4,3),'Wochentag F(WT)'!$B$7:$J$22,S$9,0),4)</f>
        <v>0.98939999999999995</v>
      </c>
      <c r="T19" s="233">
        <f>ROUND(VLOOKUP(MID($E19,4,3),'Wochentag F(WT)'!$B$7:$J$22,T$9,0),4)</f>
        <v>1.0033000000000001</v>
      </c>
      <c r="U19" s="233">
        <f>ROUND(VLOOKUP(MID($E19,4,3),'Wochentag F(WT)'!$B$7:$J$22,U$9,0),4)</f>
        <v>1.0108999999999999</v>
      </c>
      <c r="V19" s="233">
        <f>ROUND(VLOOKUP(MID($E19,4,3),'Wochentag F(WT)'!$B$7:$J$22,V$9,0),4)</f>
        <v>1.018</v>
      </c>
      <c r="W19" s="233">
        <f>ROUND(VLOOKUP(MID($E19,4,3),'Wochentag F(WT)'!$B$7:$J$22,W$9,0),4)</f>
        <v>1.0356000000000001</v>
      </c>
      <c r="X19" s="234">
        <f t="shared" si="2"/>
        <v>1.0106000000000002</v>
      </c>
      <c r="Y19" s="251"/>
      <c r="Z19" s="172"/>
    </row>
    <row r="20" spans="2:26" s="117" customFormat="1">
      <c r="B20" s="118">
        <v>9</v>
      </c>
      <c r="C20" s="119" t="str">
        <f t="shared" si="0"/>
        <v>schwaben netz</v>
      </c>
      <c r="D20" s="45" t="s">
        <v>248</v>
      </c>
      <c r="E20" s="138" t="s">
        <v>673</v>
      </c>
      <c r="F20" s="255" t="str">
        <f>VLOOKUP($E20,'BDEW-Standard'!$B$3:$M$94,F$9,0)</f>
        <v>BH4</v>
      </c>
      <c r="H20" s="230">
        <f>ROUND(VLOOKUP($E20,'BDEW-Standard'!$B$3:$M$94,H$9,0),7)</f>
        <v>2.4595180999999999</v>
      </c>
      <c r="I20" s="230">
        <f>ROUND(VLOOKUP($E20,'BDEW-Standard'!$B$3:$M$94,I$9,0),7)</f>
        <v>-35.253212400000002</v>
      </c>
      <c r="J20" s="230">
        <f>ROUND(VLOOKUP($E20,'BDEW-Standard'!$B$3:$M$94,J$9,0),7)</f>
        <v>6.0587001000000003</v>
      </c>
      <c r="K20" s="230">
        <f>ROUND(VLOOKUP($E20,'BDEW-Standard'!$B$3:$M$94,K$9,0),7)</f>
        <v>0.16473699999999999</v>
      </c>
      <c r="L20" s="231">
        <f>ROUND(VLOOKUP($E20,'BDEW-Standard'!$B$3:$M$94,L$9,0),1)</f>
        <v>40</v>
      </c>
      <c r="M20" s="230">
        <f>ROUND(VLOOKUP($E20,'BDEW-Standard'!$B$3:$M$94,M$9,0),7)</f>
        <v>0</v>
      </c>
      <c r="N20" s="230">
        <f>ROUND(VLOOKUP($E20,'BDEW-Standard'!$B$3:$M$94,N$9,0),7)</f>
        <v>0</v>
      </c>
      <c r="O20" s="230">
        <f>ROUND(VLOOKUP($E20,'BDEW-Standard'!$B$3:$M$94,O$9,0),7)</f>
        <v>0</v>
      </c>
      <c r="P20" s="230">
        <f>ROUND(VLOOKUP($E20,'BDEW-Standard'!$B$3:$M$94,P$9,0),7)</f>
        <v>0</v>
      </c>
      <c r="Q20" s="232">
        <f t="shared" si="1"/>
        <v>1.043802057143173</v>
      </c>
      <c r="R20" s="233">
        <f>ROUND(VLOOKUP(MID($E20,4,3),'Wochentag F(WT)'!$B$7:$J$22,R$9,0),4)</f>
        <v>0.97670000000000001</v>
      </c>
      <c r="S20" s="233">
        <f>ROUND(VLOOKUP(MID($E20,4,3),'Wochentag F(WT)'!$B$7:$J$22,S$9,0),4)</f>
        <v>1.0388999999999999</v>
      </c>
      <c r="T20" s="233">
        <f>ROUND(VLOOKUP(MID($E20,4,3),'Wochentag F(WT)'!$B$7:$J$22,T$9,0),4)</f>
        <v>1.0027999999999999</v>
      </c>
      <c r="U20" s="233">
        <f>ROUND(VLOOKUP(MID($E20,4,3),'Wochentag F(WT)'!$B$7:$J$22,U$9,0),4)</f>
        <v>1.0162</v>
      </c>
      <c r="V20" s="233">
        <f>ROUND(VLOOKUP(MID($E20,4,3),'Wochentag F(WT)'!$B$7:$J$22,V$9,0),4)</f>
        <v>1.0024</v>
      </c>
      <c r="W20" s="233">
        <f>ROUND(VLOOKUP(MID($E20,4,3),'Wochentag F(WT)'!$B$7:$J$22,W$9,0),4)</f>
        <v>1.0043</v>
      </c>
      <c r="X20" s="234">
        <f t="shared" si="2"/>
        <v>0.95870000000000122</v>
      </c>
      <c r="Y20" s="251"/>
      <c r="Z20" s="172"/>
    </row>
    <row r="21" spans="2:26" s="117" customFormat="1">
      <c r="B21" s="118">
        <v>10</v>
      </c>
      <c r="C21" s="119" t="str">
        <f t="shared" si="0"/>
        <v>schwaben netz</v>
      </c>
      <c r="D21" s="45" t="s">
        <v>248</v>
      </c>
      <c r="E21" s="138" t="s">
        <v>674</v>
      </c>
      <c r="F21" s="255" t="str">
        <f>VLOOKUP($E21,'BDEW-Standard'!$B$3:$M$94,F$9,0)</f>
        <v>WA4</v>
      </c>
      <c r="H21" s="230">
        <f>ROUND(VLOOKUP($E21,'BDEW-Standard'!$B$3:$M$94,H$9,0),7)</f>
        <v>1.0535874999999999</v>
      </c>
      <c r="I21" s="230">
        <f>ROUND(VLOOKUP($E21,'BDEW-Standard'!$B$3:$M$94,I$9,0),7)</f>
        <v>-35.299999999999997</v>
      </c>
      <c r="J21" s="230">
        <f>ROUND(VLOOKUP($E21,'BDEW-Standard'!$B$3:$M$94,J$9,0),7)</f>
        <v>4.8662747</v>
      </c>
      <c r="K21" s="230">
        <f>ROUND(VLOOKUP($E21,'BDEW-Standard'!$B$3:$M$94,K$9,0),7)</f>
        <v>0.68110420000000005</v>
      </c>
      <c r="L21" s="231">
        <f>ROUND(VLOOKUP($E21,'BDEW-Standard'!$B$3:$M$94,L$9,0),1)</f>
        <v>40</v>
      </c>
      <c r="M21" s="230">
        <f>ROUND(VLOOKUP($E21,'BDEW-Standard'!$B$3:$M$94,M$9,0),7)</f>
        <v>0</v>
      </c>
      <c r="N21" s="230">
        <f>ROUND(VLOOKUP($E21,'BDEW-Standard'!$B$3:$M$94,N$9,0),7)</f>
        <v>0</v>
      </c>
      <c r="O21" s="230">
        <f>ROUND(VLOOKUP($E21,'BDEW-Standard'!$B$3:$M$94,O$9,0),7)</f>
        <v>0</v>
      </c>
      <c r="P21" s="230">
        <f>ROUND(VLOOKUP($E21,'BDEW-Standard'!$B$3:$M$94,P$9,0),7)</f>
        <v>0</v>
      </c>
      <c r="Q21" s="232">
        <f t="shared" si="1"/>
        <v>1.0844348950990992</v>
      </c>
      <c r="R21" s="233">
        <f>ROUND(VLOOKUP(MID($E21,4,3),'Wochentag F(WT)'!$B$7:$J$22,R$9,0),4)</f>
        <v>1.2457</v>
      </c>
      <c r="S21" s="233">
        <f>ROUND(VLOOKUP(MID($E21,4,3),'Wochentag F(WT)'!$B$7:$J$22,S$9,0),4)</f>
        <v>1.2615000000000001</v>
      </c>
      <c r="T21" s="233">
        <f>ROUND(VLOOKUP(MID($E21,4,3),'Wochentag F(WT)'!$B$7:$J$22,T$9,0),4)</f>
        <v>1.2706999999999999</v>
      </c>
      <c r="U21" s="233">
        <f>ROUND(VLOOKUP(MID($E21,4,3),'Wochentag F(WT)'!$B$7:$J$22,U$9,0),4)</f>
        <v>1.2430000000000001</v>
      </c>
      <c r="V21" s="233">
        <f>ROUND(VLOOKUP(MID($E21,4,3),'Wochentag F(WT)'!$B$7:$J$22,V$9,0),4)</f>
        <v>1.1275999999999999</v>
      </c>
      <c r="W21" s="233">
        <f>ROUND(VLOOKUP(MID($E21,4,3),'Wochentag F(WT)'!$B$7:$J$22,W$9,0),4)</f>
        <v>0.38769999999999999</v>
      </c>
      <c r="X21" s="234">
        <f t="shared" si="2"/>
        <v>0.46379999999999999</v>
      </c>
      <c r="Y21" s="251"/>
      <c r="Z21" s="172"/>
    </row>
    <row r="22" spans="2:26" s="117" customFormat="1">
      <c r="B22" s="118">
        <v>11</v>
      </c>
      <c r="C22" s="119" t="str">
        <f t="shared" si="0"/>
        <v>schwaben netz</v>
      </c>
      <c r="D22" s="45" t="s">
        <v>248</v>
      </c>
      <c r="E22" s="138" t="s">
        <v>675</v>
      </c>
      <c r="F22" s="255" t="str">
        <f>VLOOKUP($E22,'BDEW-Standard'!$B$3:$M$94,F$9,0)</f>
        <v>BA4</v>
      </c>
      <c r="H22" s="230">
        <f>ROUND(VLOOKUP($E22,'BDEW-Standard'!$B$3:$M$94,H$9,0),7)</f>
        <v>0.93158890000000005</v>
      </c>
      <c r="I22" s="230">
        <f>ROUND(VLOOKUP($E22,'BDEW-Standard'!$B$3:$M$94,I$9,0),7)</f>
        <v>-33.35</v>
      </c>
      <c r="J22" s="230">
        <f>ROUND(VLOOKUP($E22,'BDEW-Standard'!$B$3:$M$94,J$9,0),7)</f>
        <v>5.7212303000000002</v>
      </c>
      <c r="K22" s="230">
        <f>ROUND(VLOOKUP($E22,'BDEW-Standard'!$B$3:$M$94,K$9,0),7)</f>
        <v>0.66564939999999995</v>
      </c>
      <c r="L22" s="231">
        <f>ROUND(VLOOKUP($E22,'BDEW-Standard'!$B$3:$M$94,L$9,0),1)</f>
        <v>40</v>
      </c>
      <c r="M22" s="230">
        <f>ROUND(VLOOKUP($E22,'BDEW-Standard'!$B$3:$M$94,M$9,0),7)</f>
        <v>0</v>
      </c>
      <c r="N22" s="230">
        <f>ROUND(VLOOKUP($E22,'BDEW-Standard'!$B$3:$M$94,N$9,0),7)</f>
        <v>0</v>
      </c>
      <c r="O22" s="230">
        <f>ROUND(VLOOKUP($E22,'BDEW-Standard'!$B$3:$M$94,O$9,0),7)</f>
        <v>0</v>
      </c>
      <c r="P22" s="230">
        <f>ROUND(VLOOKUP($E22,'BDEW-Standard'!$B$3:$M$94,P$9,0),7)</f>
        <v>0</v>
      </c>
      <c r="Q22" s="232">
        <f t="shared" si="1"/>
        <v>1.0766391850538448</v>
      </c>
      <c r="R22" s="233">
        <f>ROUND(VLOOKUP(MID($E22,4,3),'Wochentag F(WT)'!$B$7:$J$22,R$9,0),4)</f>
        <v>1.0848</v>
      </c>
      <c r="S22" s="233">
        <f>ROUND(VLOOKUP(MID($E22,4,3),'Wochentag F(WT)'!$B$7:$J$22,S$9,0),4)</f>
        <v>1.1211</v>
      </c>
      <c r="T22" s="233">
        <f>ROUND(VLOOKUP(MID($E22,4,3),'Wochentag F(WT)'!$B$7:$J$22,T$9,0),4)</f>
        <v>1.0769</v>
      </c>
      <c r="U22" s="233">
        <f>ROUND(VLOOKUP(MID($E22,4,3),'Wochentag F(WT)'!$B$7:$J$22,U$9,0),4)</f>
        <v>1.1353</v>
      </c>
      <c r="V22" s="233">
        <f>ROUND(VLOOKUP(MID($E22,4,3),'Wochentag F(WT)'!$B$7:$J$22,V$9,0),4)</f>
        <v>1.1402000000000001</v>
      </c>
      <c r="W22" s="233">
        <f>ROUND(VLOOKUP(MID($E22,4,3),'Wochentag F(WT)'!$B$7:$J$22,W$9,0),4)</f>
        <v>0.48520000000000002</v>
      </c>
      <c r="X22" s="234">
        <f t="shared" si="2"/>
        <v>0.95650000000000013</v>
      </c>
      <c r="Y22" s="251"/>
      <c r="Z22" s="172"/>
    </row>
    <row r="23" spans="2:26" s="117" customFormat="1">
      <c r="B23" s="118">
        <v>12</v>
      </c>
      <c r="C23" s="119" t="str">
        <f t="shared" si="0"/>
        <v>schwaben netz</v>
      </c>
      <c r="D23" s="45" t="s">
        <v>248</v>
      </c>
      <c r="E23" s="138" t="s">
        <v>676</v>
      </c>
      <c r="F23" s="255" t="str">
        <f>VLOOKUP($E23,'BDEW-Standard'!$B$3:$M$94,F$9,0)</f>
        <v>GB4</v>
      </c>
      <c r="H23" s="230">
        <f>ROUND(VLOOKUP($E23,'BDEW-Standard'!$B$3:$M$94,H$9,0),7)</f>
        <v>3.6017736</v>
      </c>
      <c r="I23" s="230">
        <f>ROUND(VLOOKUP($E23,'BDEW-Standard'!$B$3:$M$94,I$9,0),7)</f>
        <v>-37.882536799999997</v>
      </c>
      <c r="J23" s="230">
        <f>ROUND(VLOOKUP($E23,'BDEW-Standard'!$B$3:$M$94,J$9,0),7)</f>
        <v>6.9836070000000001</v>
      </c>
      <c r="K23" s="230">
        <f>ROUND(VLOOKUP($E23,'BDEW-Standard'!$B$3:$M$94,K$9,0),7)</f>
        <v>5.4826199999999999E-2</v>
      </c>
      <c r="L23" s="231">
        <f>ROUND(VLOOKUP($E23,'BDEW-Standard'!$B$3:$M$94,L$9,0),1)</f>
        <v>40</v>
      </c>
      <c r="M23" s="230">
        <f>ROUND(VLOOKUP($E23,'BDEW-Standard'!$B$3:$M$94,M$9,0),7)</f>
        <v>0</v>
      </c>
      <c r="N23" s="230">
        <f>ROUND(VLOOKUP($E23,'BDEW-Standard'!$B$3:$M$94,N$9,0),7)</f>
        <v>0</v>
      </c>
      <c r="O23" s="230">
        <f>ROUND(VLOOKUP($E23,'BDEW-Standard'!$B$3:$M$94,O$9,0),7)</f>
        <v>0</v>
      </c>
      <c r="P23" s="230">
        <f>ROUND(VLOOKUP($E23,'BDEW-Standard'!$B$3:$M$94,P$9,0),7)</f>
        <v>0</v>
      </c>
      <c r="Q23" s="232">
        <f t="shared" si="1"/>
        <v>0.90239375975311864</v>
      </c>
      <c r="R23" s="233">
        <f>ROUND(VLOOKUP(MID($E23,4,3),'Wochentag F(WT)'!$B$7:$J$22,R$9,0),4)</f>
        <v>0.98970000000000002</v>
      </c>
      <c r="S23" s="233">
        <f>ROUND(VLOOKUP(MID($E23,4,3),'Wochentag F(WT)'!$B$7:$J$22,S$9,0),4)</f>
        <v>0.9627</v>
      </c>
      <c r="T23" s="233">
        <f>ROUND(VLOOKUP(MID($E23,4,3),'Wochentag F(WT)'!$B$7:$J$22,T$9,0),4)</f>
        <v>1.0507</v>
      </c>
      <c r="U23" s="233">
        <f>ROUND(VLOOKUP(MID($E23,4,3),'Wochentag F(WT)'!$B$7:$J$22,U$9,0),4)</f>
        <v>1.0551999999999999</v>
      </c>
      <c r="V23" s="233">
        <f>ROUND(VLOOKUP(MID($E23,4,3),'Wochentag F(WT)'!$B$7:$J$22,V$9,0),4)</f>
        <v>1.0297000000000001</v>
      </c>
      <c r="W23" s="233">
        <f>ROUND(VLOOKUP(MID($E23,4,3),'Wochentag F(WT)'!$B$7:$J$22,W$9,0),4)</f>
        <v>0.97670000000000001</v>
      </c>
      <c r="X23" s="234">
        <f t="shared" si="2"/>
        <v>0.9352999999999998</v>
      </c>
      <c r="Y23" s="251"/>
      <c r="Z23" s="172"/>
    </row>
    <row r="24" spans="2:26" s="117" customFormat="1">
      <c r="B24" s="118">
        <v>13</v>
      </c>
      <c r="C24" s="119" t="str">
        <f t="shared" si="0"/>
        <v>schwaben netz</v>
      </c>
      <c r="D24" s="45" t="s">
        <v>248</v>
      </c>
      <c r="E24" s="138" t="s">
        <v>677</v>
      </c>
      <c r="F24" s="255" t="str">
        <f>VLOOKUP($E24,'BDEW-Standard'!$B$3:$M$94,F$9,0)</f>
        <v>PD4</v>
      </c>
      <c r="H24" s="230">
        <f>ROUND(VLOOKUP($E24,'BDEW-Standard'!$B$3:$M$94,H$9,0),7)</f>
        <v>3.85</v>
      </c>
      <c r="I24" s="230">
        <f>ROUND(VLOOKUP($E24,'BDEW-Standard'!$B$3:$M$94,I$9,0),7)</f>
        <v>-37</v>
      </c>
      <c r="J24" s="230">
        <f>ROUND(VLOOKUP($E24,'BDEW-Standard'!$B$3:$M$94,J$9,0),7)</f>
        <v>10.2405021</v>
      </c>
      <c r="K24" s="230">
        <f>ROUND(VLOOKUP($E24,'BDEW-Standard'!$B$3:$M$94,K$9,0),7)</f>
        <v>4.6924300000000002E-2</v>
      </c>
      <c r="L24" s="231">
        <f>ROUND(VLOOKUP($E24,'BDEW-Standard'!$B$3:$M$94,L$9,0),1)</f>
        <v>40</v>
      </c>
      <c r="M24" s="230">
        <f>ROUND(VLOOKUP($E24,'BDEW-Standard'!$B$3:$M$94,M$9,0),7)</f>
        <v>0</v>
      </c>
      <c r="N24" s="230">
        <f>ROUND(VLOOKUP($E24,'BDEW-Standard'!$B$3:$M$94,N$9,0),7)</f>
        <v>0</v>
      </c>
      <c r="O24" s="230">
        <f>ROUND(VLOOKUP($E24,'BDEW-Standard'!$B$3:$M$94,O$9,0),7)</f>
        <v>0</v>
      </c>
      <c r="P24" s="230">
        <f>ROUND(VLOOKUP($E24,'BDEW-Standard'!$B$3:$M$94,P$9,0),7)</f>
        <v>0</v>
      </c>
      <c r="Q24" s="232">
        <f t="shared" si="1"/>
        <v>0.75691065279879233</v>
      </c>
      <c r="R24" s="233">
        <f>ROUND(VLOOKUP(MID($E24,4,3),'Wochentag F(WT)'!$B$7:$J$22,R$9,0),4)</f>
        <v>1.0214000000000001</v>
      </c>
      <c r="S24" s="233">
        <f>ROUND(VLOOKUP(MID($E24,4,3),'Wochentag F(WT)'!$B$7:$J$22,S$9,0),4)</f>
        <v>1.0866</v>
      </c>
      <c r="T24" s="233">
        <f>ROUND(VLOOKUP(MID($E24,4,3),'Wochentag F(WT)'!$B$7:$J$22,T$9,0),4)</f>
        <v>1.0720000000000001</v>
      </c>
      <c r="U24" s="233">
        <f>ROUND(VLOOKUP(MID($E24,4,3),'Wochentag F(WT)'!$B$7:$J$22,U$9,0),4)</f>
        <v>1.0557000000000001</v>
      </c>
      <c r="V24" s="233">
        <f>ROUND(VLOOKUP(MID($E24,4,3),'Wochentag F(WT)'!$B$7:$J$22,V$9,0),4)</f>
        <v>1.0117</v>
      </c>
      <c r="W24" s="233">
        <f>ROUND(VLOOKUP(MID($E24,4,3),'Wochentag F(WT)'!$B$7:$J$22,W$9,0),4)</f>
        <v>0.90010000000000001</v>
      </c>
      <c r="X24" s="234">
        <f t="shared" si="2"/>
        <v>0.85249999999999915</v>
      </c>
      <c r="Y24" s="251"/>
      <c r="Z24" s="172"/>
    </row>
    <row r="25" spans="2:26" s="117" customFormat="1">
      <c r="B25" s="118">
        <v>14</v>
      </c>
      <c r="C25" s="119" t="str">
        <f t="shared" si="0"/>
        <v>schwaben netz</v>
      </c>
      <c r="D25" s="45" t="s">
        <v>248</v>
      </c>
      <c r="E25" s="138" t="s">
        <v>680</v>
      </c>
      <c r="F25" s="255" t="str">
        <f>VLOOKUP($E25,'BDEW-Standard'!$B$3:$M$158,F$9,0)</f>
        <v>MF4</v>
      </c>
      <c r="G25"/>
      <c r="H25" s="230">
        <f>ROUND(VLOOKUP($E25,'BDEW-Standard'!$B$3:$M$158,H$9,0),7)</f>
        <v>2.5187775000000001</v>
      </c>
      <c r="I25" s="230">
        <f>ROUND(VLOOKUP($E25,'BDEW-Standard'!$B$3:$M$158,I$9,0),7)</f>
        <v>-35.033375399999997</v>
      </c>
      <c r="J25" s="230">
        <f>ROUND(VLOOKUP($E25,'BDEW-Standard'!$B$3:$M$158,J$9,0),7)</f>
        <v>6.2240634000000004</v>
      </c>
      <c r="K25" s="230">
        <f>ROUND(VLOOKUP($E25,'BDEW-Standard'!$B$3:$M$158,K$9,0),7)</f>
        <v>0.10107820000000001</v>
      </c>
      <c r="L25" s="231">
        <f>ROUND(VLOOKUP($E25,'BDEW-Standard'!$B$3:$M$158,L$9,0),1)</f>
        <v>40</v>
      </c>
      <c r="M25" s="230">
        <f>ROUND(VLOOKUP($E25,'BDEW-Standard'!$B$3:$M$158,M$9,0),7)</f>
        <v>0</v>
      </c>
      <c r="N25" s="230">
        <f>ROUND(VLOOKUP($E25,'BDEW-Standard'!$B$3:$M$158,N$9,0),7)</f>
        <v>0</v>
      </c>
      <c r="O25" s="230">
        <f>ROUND(VLOOKUP($E25,'BDEW-Standard'!$B$3:$M$158,O$9,0),7)</f>
        <v>0</v>
      </c>
      <c r="P25" s="230">
        <f>ROUND(VLOOKUP($E25,'BDEW-Standard'!$B$3:$M$158,P$9,0),7)</f>
        <v>0</v>
      </c>
      <c r="Q25" s="232">
        <f>($H25/(1+($I25/($Q$9-$L25))^$J25)+$K25)+MAX($M25*$Q$9+$N25,$O25*$Q$9+$P25)</f>
        <v>1.0146273685996503</v>
      </c>
      <c r="R25" s="233">
        <f>ROUND(VLOOKUP(MID($E25,4,3),'Wochentag F(WT)'!$B$7:$J$22,R$9,0),4)</f>
        <v>1.0354000000000001</v>
      </c>
      <c r="S25" s="233">
        <f>ROUND(VLOOKUP(MID($E25,4,3),'Wochentag F(WT)'!$B$7:$J$22,S$9,0),4)</f>
        <v>1.0523</v>
      </c>
      <c r="T25" s="233">
        <f>ROUND(VLOOKUP(MID($E25,4,3),'Wochentag F(WT)'!$B$7:$J$22,T$9,0),4)</f>
        <v>1.0448999999999999</v>
      </c>
      <c r="U25" s="233">
        <f>ROUND(VLOOKUP(MID($E25,4,3),'Wochentag F(WT)'!$B$7:$J$22,U$9,0),4)</f>
        <v>1.0494000000000001</v>
      </c>
      <c r="V25" s="233">
        <f>ROUND(VLOOKUP(MID($E25,4,3),'Wochentag F(WT)'!$B$7:$J$22,V$9,0),4)</f>
        <v>0.98850000000000005</v>
      </c>
      <c r="W25" s="233">
        <f>ROUND(VLOOKUP(MID($E25,4,3),'Wochentag F(WT)'!$B$7:$J$22,W$9,0),4)</f>
        <v>0.88600000000000001</v>
      </c>
      <c r="X25" s="233">
        <f>7-SUM(R25:W25)</f>
        <v>0.94349999999999934</v>
      </c>
      <c r="Y25" s="251"/>
      <c r="Z25" s="172"/>
    </row>
    <row r="26" spans="2:26" s="117" customFormat="1">
      <c r="B26" s="118">
        <v>15</v>
      </c>
      <c r="C26" s="119" t="str">
        <f t="shared" si="0"/>
        <v>schwaben netz</v>
      </c>
      <c r="D26" s="45" t="s">
        <v>248</v>
      </c>
      <c r="E26" s="138" t="s">
        <v>681</v>
      </c>
      <c r="F26" s="255" t="str">
        <f>VLOOKUP($E26,'BDEW-Standard'!$B$3:$M$158,F$9,0)</f>
        <v>HD4</v>
      </c>
      <c r="G26"/>
      <c r="H26" s="230">
        <f>ROUND(VLOOKUP($E26,'BDEW-Standard'!$B$3:$M$158,H$9,0),7)</f>
        <v>3.0084346000000002</v>
      </c>
      <c r="I26" s="230">
        <f>ROUND(VLOOKUP($E26,'BDEW-Standard'!$B$3:$M$158,I$9,0),7)</f>
        <v>-36.607845300000001</v>
      </c>
      <c r="J26" s="230">
        <f>ROUND(VLOOKUP($E26,'BDEW-Standard'!$B$3:$M$158,J$9,0),7)</f>
        <v>7.3211870000000001</v>
      </c>
      <c r="K26" s="230">
        <f>ROUND(VLOOKUP($E26,'BDEW-Standard'!$B$3:$M$158,K$9,0),7)</f>
        <v>0.15496599999999999</v>
      </c>
      <c r="L26" s="231">
        <f>ROUND(VLOOKUP($E26,'BDEW-Standard'!$B$3:$M$158,L$9,0),1)</f>
        <v>40</v>
      </c>
      <c r="M26" s="230">
        <f>ROUND(VLOOKUP($E26,'BDEW-Standard'!$B$3:$M$158,M$9,0),7)</f>
        <v>0</v>
      </c>
      <c r="N26" s="230">
        <f>ROUND(VLOOKUP($E26,'BDEW-Standard'!$B$3:$M$158,N$9,0),7)</f>
        <v>0</v>
      </c>
      <c r="O26" s="230">
        <f>ROUND(VLOOKUP($E26,'BDEW-Standard'!$B$3:$M$158,O$9,0),7)</f>
        <v>0</v>
      </c>
      <c r="P26" s="230">
        <f>ROUND(VLOOKUP($E26,'BDEW-Standard'!$B$3:$M$158,P$9,0),7)</f>
        <v>0</v>
      </c>
      <c r="Q26" s="232">
        <f>($H26/(1+($I26/($Q$9-$L26))^$J26)+$K26)+MAX($M26*$Q$9+$N26,$O26*$Q$9+$P26)</f>
        <v>0.97302438504000599</v>
      </c>
      <c r="R26" s="233">
        <f>ROUND(VLOOKUP(MID($E26,4,3),'Wochentag F(WT)'!$B$7:$J$22,R$9,0),4)</f>
        <v>1.03</v>
      </c>
      <c r="S26" s="233">
        <f>ROUND(VLOOKUP(MID($E26,4,3),'Wochentag F(WT)'!$B$7:$J$22,S$9,0),4)</f>
        <v>1.03</v>
      </c>
      <c r="T26" s="233">
        <f>ROUND(VLOOKUP(MID($E26,4,3),'Wochentag F(WT)'!$B$7:$J$22,T$9,0),4)</f>
        <v>1.02</v>
      </c>
      <c r="U26" s="233">
        <f>ROUND(VLOOKUP(MID($E26,4,3),'Wochentag F(WT)'!$B$7:$J$22,U$9,0),4)</f>
        <v>1.03</v>
      </c>
      <c r="V26" s="233">
        <f>ROUND(VLOOKUP(MID($E26,4,3),'Wochentag F(WT)'!$B$7:$J$22,V$9,0),4)</f>
        <v>1.01</v>
      </c>
      <c r="W26" s="233">
        <f>ROUND(VLOOKUP(MID($E26,4,3),'Wochentag F(WT)'!$B$7:$J$22,W$9,0),4)</f>
        <v>0.93</v>
      </c>
      <c r="X26" s="233">
        <f>7-SUM(R26:W26)</f>
        <v>0.95000000000000018</v>
      </c>
      <c r="Y26" s="251"/>
      <c r="Z26" s="172"/>
    </row>
    <row r="27" spans="2:26" s="117" customFormat="1">
      <c r="B27" s="118">
        <v>16</v>
      </c>
      <c r="C27" s="119" t="str">
        <f t="shared" si="0"/>
        <v>schwaben netz</v>
      </c>
      <c r="D27" s="45"/>
      <c r="E27" s="138"/>
      <c r="F27" s="25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51"/>
    </row>
    <row r="28" spans="2:26" s="117" customFormat="1">
      <c r="B28" s="118">
        <v>17</v>
      </c>
      <c r="C28" s="119" t="str">
        <f t="shared" si="0"/>
        <v>schwaben netz</v>
      </c>
      <c r="D28" s="45"/>
      <c r="E28" s="138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7" customFormat="1">
      <c r="B29" s="118">
        <v>18</v>
      </c>
      <c r="C29" s="119" t="str">
        <f t="shared" si="0"/>
        <v>schwaben netz</v>
      </c>
      <c r="D29" s="45"/>
      <c r="E29" s="138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3"/>
      <c r="W29" s="237"/>
      <c r="X29" s="238"/>
      <c r="Y29" s="251"/>
    </row>
    <row r="30" spans="2:26" s="117" customFormat="1">
      <c r="B30" s="118">
        <v>19</v>
      </c>
      <c r="C30" s="119" t="str">
        <f t="shared" si="0"/>
        <v>schwaben netz</v>
      </c>
      <c r="D30" s="45"/>
      <c r="E30" s="138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7" customFormat="1">
      <c r="B31" s="118">
        <v>20</v>
      </c>
      <c r="C31" s="119" t="str">
        <f t="shared" si="0"/>
        <v>schwaben netz</v>
      </c>
      <c r="D31" s="45"/>
      <c r="E31" s="138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7" customFormat="1">
      <c r="B32" s="118">
        <v>21</v>
      </c>
      <c r="C32" s="119" t="str">
        <f t="shared" si="0"/>
        <v>schwaben netz</v>
      </c>
      <c r="D32" s="45"/>
      <c r="E32" s="138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7" customFormat="1">
      <c r="B33" s="118">
        <v>22</v>
      </c>
      <c r="C33" s="119" t="str">
        <f t="shared" si="0"/>
        <v>schwaben netz</v>
      </c>
      <c r="D33" s="45"/>
      <c r="E33" s="138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7" customFormat="1">
      <c r="B34" s="118">
        <v>23</v>
      </c>
      <c r="C34" s="119" t="str">
        <f t="shared" si="0"/>
        <v>schwaben netz</v>
      </c>
      <c r="D34" s="45"/>
      <c r="E34" s="138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7" customFormat="1">
      <c r="B35" s="118">
        <v>24</v>
      </c>
      <c r="C35" s="119" t="str">
        <f t="shared" si="0"/>
        <v>schwaben netz</v>
      </c>
      <c r="D35" s="45"/>
      <c r="E35" s="138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7" customFormat="1">
      <c r="B36" s="118">
        <v>25</v>
      </c>
      <c r="C36" s="119" t="str">
        <f t="shared" si="0"/>
        <v>schwaben netz</v>
      </c>
      <c r="D36" s="45"/>
      <c r="E36" s="138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7" customFormat="1">
      <c r="B37" s="118">
        <v>26</v>
      </c>
      <c r="C37" s="119" t="str">
        <f t="shared" si="0"/>
        <v>schwaben netz</v>
      </c>
      <c r="D37" s="45"/>
      <c r="E37" s="138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7" customFormat="1">
      <c r="B38" s="118">
        <v>27</v>
      </c>
      <c r="C38" s="119" t="str">
        <f t="shared" si="0"/>
        <v>schwaben netz</v>
      </c>
      <c r="D38" s="45"/>
      <c r="E38" s="138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7" customFormat="1">
      <c r="B39" s="118">
        <v>28</v>
      </c>
      <c r="C39" s="119" t="str">
        <f t="shared" si="0"/>
        <v>schwaben netz</v>
      </c>
      <c r="D39" s="45"/>
      <c r="E39" s="138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7" customFormat="1">
      <c r="B40" s="118">
        <v>29</v>
      </c>
      <c r="C40" s="119" t="str">
        <f t="shared" si="0"/>
        <v>schwaben netz</v>
      </c>
      <c r="D40" s="45"/>
      <c r="E40" s="138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7" customFormat="1">
      <c r="B41" s="118">
        <v>30</v>
      </c>
      <c r="C41" s="119" t="str">
        <f t="shared" si="0"/>
        <v>schwaben netz</v>
      </c>
      <c r="D41" s="45"/>
      <c r="E41" s="138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12 H13:L13 Y13 F11:F41 H14:Y41">
    <cfRule type="expression" dxfId="15" priority="16">
      <formula>ISERROR(F11)</formula>
    </cfRule>
  </conditionalFormatting>
  <conditionalFormatting sqref="Y12:Y41 E14:F24 F12:F13 E27:F41 E25:E26">
    <cfRule type="duplicateValues" dxfId="14" priority="38"/>
  </conditionalFormatting>
  <conditionalFormatting sqref="M13:P13 R13:X13">
    <cfRule type="expression" dxfId="13" priority="7">
      <formula>ISERROR(M13)</formula>
    </cfRule>
  </conditionalFormatting>
  <conditionalFormatting sqref="R13:X13 M13:P13">
    <cfRule type="expression" dxfId="12" priority="5">
      <formula>ISERROR(M13)</formula>
    </cfRule>
  </conditionalFormatting>
  <conditionalFormatting sqref="E12:E13">
    <cfRule type="duplicateValues" dxfId="11" priority="3"/>
  </conditionalFormatting>
  <conditionalFormatting sqref="Q13">
    <cfRule type="expression" dxfId="10" priority="2">
      <formula>ISERROR(Q13)</formula>
    </cfRule>
  </conditionalFormatting>
  <conditionalFormatting sqref="F25:F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24 D26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 D25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K24 M14:X24 C13:C41 F25 H25:K25 X25:X26 Q25 M25:P25 R25:W25 F26:K26 M26:W26" unlockedFormula="1"/>
    <ignoredError sqref="L14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9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E11:E12 E25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E13:E24 E26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5">
        <v>42173</v>
      </c>
      <c r="D1" s="8" t="s">
        <v>451</v>
      </c>
      <c r="F1" s="176" t="s">
        <v>544</v>
      </c>
      <c r="N1" s="11"/>
    </row>
    <row r="2" spans="1:14" ht="25.5">
      <c r="A2" s="177" t="s">
        <v>268</v>
      </c>
      <c r="B2" s="178" t="s">
        <v>146</v>
      </c>
      <c r="C2" s="179" t="s">
        <v>148</v>
      </c>
      <c r="D2" s="180" t="s">
        <v>149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70</v>
      </c>
      <c r="J2" s="181" t="s">
        <v>150</v>
      </c>
      <c r="K2" s="181" t="s">
        <v>151</v>
      </c>
      <c r="L2" s="181" t="s">
        <v>152</v>
      </c>
      <c r="M2" s="183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153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154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155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156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157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158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159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160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161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162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246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163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164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165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166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167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168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169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170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171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172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173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174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175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176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177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178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179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180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181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182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183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184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185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186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187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188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189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190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191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192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193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194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195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196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197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198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199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200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201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202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203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204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205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206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207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208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209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210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211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212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213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214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215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216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217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218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219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220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221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222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223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224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225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226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227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228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229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230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231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232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233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234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235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236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237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238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239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240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241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242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.7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243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G7" sqref="G7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7.570312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443</v>
      </c>
    </row>
    <row r="3" spans="2:30" ht="15" customHeight="1">
      <c r="B3" s="65"/>
    </row>
    <row r="4" spans="2:30" ht="15" customHeight="1">
      <c r="B4" s="47" t="s">
        <v>442</v>
      </c>
      <c r="C4" s="43" t="str">
        <f>Netzbetreiber!$D$9</f>
        <v>schwaben netz gmbh</v>
      </c>
      <c r="D4" s="57"/>
      <c r="G4" s="57"/>
      <c r="I4" s="57"/>
      <c r="J4" s="58"/>
      <c r="M4" s="66" t="s">
        <v>538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441</v>
      </c>
      <c r="C5" s="44" t="str">
        <f>Netzbetreiber!D28</f>
        <v>schwaben netz</v>
      </c>
      <c r="D5" s="25"/>
      <c r="E5" s="57"/>
      <c r="F5" s="57"/>
      <c r="G5" s="57"/>
      <c r="I5" s="57"/>
      <c r="J5" s="57"/>
      <c r="K5" s="57"/>
      <c r="L5" s="57"/>
      <c r="M5" s="67" t="s">
        <v>507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439</v>
      </c>
      <c r="C6" s="288">
        <f>Netzbetreiber!$D$11</f>
        <v>9870032500000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133</v>
      </c>
      <c r="C7" s="42">
        <f>Netzbetreiber!$D$6</f>
        <v>43586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3" t="s">
        <v>455</v>
      </c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5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464</v>
      </c>
      <c r="N9" s="69" t="s">
        <v>369</v>
      </c>
      <c r="O9" s="70" t="s">
        <v>370</v>
      </c>
      <c r="P9" s="70" t="s">
        <v>371</v>
      </c>
      <c r="Q9" s="70" t="s">
        <v>372</v>
      </c>
      <c r="R9" s="70" t="s">
        <v>373</v>
      </c>
      <c r="S9" s="70" t="s">
        <v>374</v>
      </c>
      <c r="T9" s="70" t="s">
        <v>375</v>
      </c>
      <c r="U9" s="70" t="s">
        <v>376</v>
      </c>
      <c r="V9" s="70" t="s">
        <v>377</v>
      </c>
      <c r="W9" s="70" t="s">
        <v>378</v>
      </c>
      <c r="X9" s="70" t="s">
        <v>379</v>
      </c>
      <c r="Y9" s="70" t="s">
        <v>380</v>
      </c>
      <c r="Z9" s="70" t="s">
        <v>381</v>
      </c>
      <c r="AA9" s="70" t="s">
        <v>382</v>
      </c>
      <c r="AB9" s="70" t="s">
        <v>383</v>
      </c>
      <c r="AC9" s="71" t="s">
        <v>384</v>
      </c>
      <c r="AD9" s="71" t="s">
        <v>426</v>
      </c>
    </row>
    <row r="10" spans="2:30" ht="72" customHeight="1" thickBot="1">
      <c r="B10" s="298" t="s">
        <v>582</v>
      </c>
      <c r="C10" s="299"/>
      <c r="D10" s="72">
        <v>2</v>
      </c>
      <c r="E10" s="73" t="str">
        <f>IF(ISERROR(HLOOKUP(E$11,$M$9:$AD$35,$D10,0)),"",HLOOKUP(E$11,$M$9:$AD$35,$D10,0))</f>
        <v/>
      </c>
      <c r="F10" s="296" t="s">
        <v>395</v>
      </c>
      <c r="G10" s="296"/>
      <c r="H10" s="296"/>
      <c r="I10" s="296"/>
      <c r="J10" s="296"/>
      <c r="K10" s="296"/>
      <c r="L10" s="297"/>
      <c r="M10" s="74" t="s">
        <v>465</v>
      </c>
      <c r="N10" s="75" t="s">
        <v>466</v>
      </c>
      <c r="O10" s="76" t="s">
        <v>467</v>
      </c>
      <c r="P10" s="77" t="s">
        <v>468</v>
      </c>
      <c r="Q10" s="77" t="s">
        <v>469</v>
      </c>
      <c r="R10" s="77" t="s">
        <v>470</v>
      </c>
      <c r="S10" s="77" t="s">
        <v>471</v>
      </c>
      <c r="T10" s="77" t="s">
        <v>472</v>
      </c>
      <c r="U10" s="77" t="s">
        <v>473</v>
      </c>
      <c r="V10" s="77" t="s">
        <v>474</v>
      </c>
      <c r="W10" s="77" t="s">
        <v>475</v>
      </c>
      <c r="X10" s="77" t="s">
        <v>476</v>
      </c>
      <c r="Y10" s="77" t="s">
        <v>477</v>
      </c>
      <c r="Z10" s="77" t="s">
        <v>478</v>
      </c>
      <c r="AA10" s="77" t="s">
        <v>479</v>
      </c>
      <c r="AB10" s="77" t="s">
        <v>480</v>
      </c>
      <c r="AC10" s="78" t="s">
        <v>481</v>
      </c>
      <c r="AD10" s="79" t="s">
        <v>427</v>
      </c>
    </row>
    <row r="11" spans="2:30" ht="15.75" thickBot="1">
      <c r="B11" s="80" t="s">
        <v>418</v>
      </c>
      <c r="C11" s="81"/>
      <c r="D11" s="82">
        <v>3</v>
      </c>
      <c r="E11" s="83"/>
      <c r="F11" s="84" t="s">
        <v>386</v>
      </c>
      <c r="G11" s="85" t="s">
        <v>387</v>
      </c>
      <c r="H11" s="85" t="s">
        <v>388</v>
      </c>
      <c r="I11" s="85" t="s">
        <v>389</v>
      </c>
      <c r="J11" s="85" t="s">
        <v>390</v>
      </c>
      <c r="K11" s="85" t="s">
        <v>391</v>
      </c>
      <c r="L11" s="86" t="s">
        <v>392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5">
      <c r="B12" s="87" t="s">
        <v>396</v>
      </c>
      <c r="C12" s="88"/>
      <c r="D12" s="89">
        <v>4</v>
      </c>
      <c r="E12" s="261">
        <f>MIN(SUMPRODUCT($M$11:$AD$11,M12:AD12),1)</f>
        <v>1</v>
      </c>
      <c r="F12" s="258" t="s">
        <v>392</v>
      </c>
      <c r="G12" s="59" t="s">
        <v>392</v>
      </c>
      <c r="H12" s="59" t="s">
        <v>392</v>
      </c>
      <c r="I12" s="59" t="s">
        <v>392</v>
      </c>
      <c r="J12" s="59" t="s">
        <v>392</v>
      </c>
      <c r="K12" s="59" t="s">
        <v>392</v>
      </c>
      <c r="L12" s="60" t="s">
        <v>392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">
      <c r="B13" s="94" t="s">
        <v>397</v>
      </c>
      <c r="C13" s="95"/>
      <c r="D13" s="89">
        <v>5</v>
      </c>
      <c r="E13" s="262">
        <f t="shared" ref="E13:E35" si="0">MIN(SUMPRODUCT($M$11:$AD$11,M13:AD13),1)</f>
        <v>0</v>
      </c>
      <c r="F13" s="259" t="s">
        <v>392</v>
      </c>
      <c r="G13" s="61" t="s">
        <v>392</v>
      </c>
      <c r="H13" s="61" t="s">
        <v>392</v>
      </c>
      <c r="I13" s="61" t="s">
        <v>392</v>
      </c>
      <c r="J13" s="61" t="s">
        <v>392</v>
      </c>
      <c r="K13" s="61" t="s">
        <v>392</v>
      </c>
      <c r="L13" s="62" t="s">
        <v>392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398</v>
      </c>
      <c r="C14" s="95"/>
      <c r="D14" s="89">
        <v>6</v>
      </c>
      <c r="E14" s="262">
        <f t="shared" si="0"/>
        <v>0</v>
      </c>
      <c r="F14" s="259" t="s">
        <v>392</v>
      </c>
      <c r="G14" s="61" t="s">
        <v>399</v>
      </c>
      <c r="H14" s="61" t="s">
        <v>399</v>
      </c>
      <c r="I14" s="61" t="s">
        <v>399</v>
      </c>
      <c r="J14" s="61" t="s">
        <v>399</v>
      </c>
      <c r="K14" s="61" t="s">
        <v>399</v>
      </c>
      <c r="L14" s="62" t="s">
        <v>399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400</v>
      </c>
      <c r="C15" s="95"/>
      <c r="D15" s="89">
        <v>7</v>
      </c>
      <c r="E15" s="262">
        <f t="shared" si="0"/>
        <v>0</v>
      </c>
      <c r="F15" s="259" t="s">
        <v>399</v>
      </c>
      <c r="G15" s="61" t="s">
        <v>391</v>
      </c>
      <c r="H15" s="61" t="s">
        <v>399</v>
      </c>
      <c r="I15" s="61" t="s">
        <v>399</v>
      </c>
      <c r="J15" s="61" t="s">
        <v>399</v>
      </c>
      <c r="K15" s="61" t="s">
        <v>399</v>
      </c>
      <c r="L15" s="62" t="s">
        <v>399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412</v>
      </c>
      <c r="C16" s="95"/>
      <c r="D16" s="89">
        <v>8</v>
      </c>
      <c r="E16" s="262">
        <f t="shared" si="0"/>
        <v>1</v>
      </c>
      <c r="F16" s="259" t="s">
        <v>399</v>
      </c>
      <c r="G16" s="61" t="s">
        <v>399</v>
      </c>
      <c r="H16" s="61" t="s">
        <v>399</v>
      </c>
      <c r="I16" s="61" t="s">
        <v>399</v>
      </c>
      <c r="J16" s="61" t="s">
        <v>392</v>
      </c>
      <c r="K16" s="61" t="s">
        <v>399</v>
      </c>
      <c r="L16" s="62" t="s">
        <v>399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413</v>
      </c>
      <c r="C17" s="95"/>
      <c r="D17" s="89">
        <v>9</v>
      </c>
      <c r="E17" s="262">
        <f t="shared" si="0"/>
        <v>1</v>
      </c>
      <c r="F17" s="259" t="s">
        <v>399</v>
      </c>
      <c r="G17" s="61" t="s">
        <v>399</v>
      </c>
      <c r="H17" s="61" t="s">
        <v>399</v>
      </c>
      <c r="I17" s="61" t="s">
        <v>399</v>
      </c>
      <c r="J17" s="61" t="s">
        <v>399</v>
      </c>
      <c r="K17" s="61" t="s">
        <v>399</v>
      </c>
      <c r="L17" s="62" t="s">
        <v>392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414</v>
      </c>
      <c r="C18" s="95"/>
      <c r="D18" s="89">
        <v>10</v>
      </c>
      <c r="E18" s="262">
        <f t="shared" si="0"/>
        <v>1</v>
      </c>
      <c r="F18" s="259" t="s">
        <v>392</v>
      </c>
      <c r="G18" s="61" t="s">
        <v>399</v>
      </c>
      <c r="H18" s="61" t="s">
        <v>399</v>
      </c>
      <c r="I18" s="61" t="s">
        <v>399</v>
      </c>
      <c r="J18" s="61" t="s">
        <v>399</v>
      </c>
      <c r="K18" s="61" t="s">
        <v>399</v>
      </c>
      <c r="L18" s="62" t="s">
        <v>399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650</v>
      </c>
      <c r="C19" s="95"/>
      <c r="D19" s="89"/>
      <c r="E19" s="262">
        <v>1</v>
      </c>
      <c r="F19" s="259" t="s">
        <v>392</v>
      </c>
      <c r="G19" s="61" t="s">
        <v>392</v>
      </c>
      <c r="H19" s="61" t="s">
        <v>392</v>
      </c>
      <c r="I19" s="61" t="s">
        <v>392</v>
      </c>
      <c r="J19" s="61" t="s">
        <v>392</v>
      </c>
      <c r="K19" s="61" t="s">
        <v>392</v>
      </c>
      <c r="L19" s="62" t="s">
        <v>392</v>
      </c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5">
      <c r="B20" s="99" t="s">
        <v>401</v>
      </c>
      <c r="C20" s="95"/>
      <c r="D20" s="89">
        <v>11</v>
      </c>
      <c r="E20" s="262">
        <f t="shared" si="0"/>
        <v>1</v>
      </c>
      <c r="F20" s="259" t="s">
        <v>392</v>
      </c>
      <c r="G20" s="61" t="s">
        <v>392</v>
      </c>
      <c r="H20" s="61" t="s">
        <v>392</v>
      </c>
      <c r="I20" s="61" t="s">
        <v>392</v>
      </c>
      <c r="J20" s="61" t="s">
        <v>392</v>
      </c>
      <c r="K20" s="61" t="s">
        <v>392</v>
      </c>
      <c r="L20" s="62" t="s">
        <v>392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648</v>
      </c>
      <c r="C21" s="95"/>
      <c r="D21" s="89">
        <v>12</v>
      </c>
      <c r="E21" s="262">
        <f t="shared" si="0"/>
        <v>1</v>
      </c>
      <c r="F21" s="259" t="s">
        <v>399</v>
      </c>
      <c r="G21" s="61" t="s">
        <v>399</v>
      </c>
      <c r="H21" s="61" t="s">
        <v>399</v>
      </c>
      <c r="I21" s="61" t="s">
        <v>392</v>
      </c>
      <c r="J21" s="61" t="s">
        <v>399</v>
      </c>
      <c r="K21" s="61" t="s">
        <v>399</v>
      </c>
      <c r="L21" s="62" t="s">
        <v>399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415</v>
      </c>
      <c r="C22" s="95"/>
      <c r="D22" s="89">
        <v>13</v>
      </c>
      <c r="E22" s="262">
        <f t="shared" si="0"/>
        <v>1</v>
      </c>
      <c r="F22" s="259" t="s">
        <v>399</v>
      </c>
      <c r="G22" s="61" t="s">
        <v>399</v>
      </c>
      <c r="H22" s="61" t="s">
        <v>399</v>
      </c>
      <c r="I22" s="61" t="s">
        <v>399</v>
      </c>
      <c r="J22" s="61" t="s">
        <v>399</v>
      </c>
      <c r="K22" s="61" t="s">
        <v>399</v>
      </c>
      <c r="L22" s="62" t="s">
        <v>392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416</v>
      </c>
      <c r="C23" s="95"/>
      <c r="D23" s="89">
        <v>14</v>
      </c>
      <c r="E23" s="262">
        <f t="shared" si="0"/>
        <v>1</v>
      </c>
      <c r="F23" s="259" t="s">
        <v>392</v>
      </c>
      <c r="G23" s="61" t="s">
        <v>399</v>
      </c>
      <c r="H23" s="61" t="s">
        <v>399</v>
      </c>
      <c r="I23" s="61" t="s">
        <v>399</v>
      </c>
      <c r="J23" s="61" t="s">
        <v>399</v>
      </c>
      <c r="K23" s="61" t="s">
        <v>399</v>
      </c>
      <c r="L23" s="62" t="s">
        <v>399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417</v>
      </c>
      <c r="C24" s="95"/>
      <c r="D24" s="89">
        <v>15</v>
      </c>
      <c r="E24" s="262">
        <f t="shared" si="0"/>
        <v>0</v>
      </c>
      <c r="F24" s="259" t="s">
        <v>399</v>
      </c>
      <c r="G24" s="61" t="s">
        <v>399</v>
      </c>
      <c r="H24" s="61" t="s">
        <v>399</v>
      </c>
      <c r="I24" s="61" t="s">
        <v>392</v>
      </c>
      <c r="J24" s="61" t="s">
        <v>399</v>
      </c>
      <c r="K24" s="61" t="s">
        <v>399</v>
      </c>
      <c r="L24" s="62" t="s">
        <v>399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402</v>
      </c>
      <c r="C25" s="95"/>
      <c r="D25" s="89">
        <v>16</v>
      </c>
      <c r="E25" s="262">
        <f t="shared" si="0"/>
        <v>0</v>
      </c>
      <c r="F25" s="259" t="s">
        <v>392</v>
      </c>
      <c r="G25" s="61" t="s">
        <v>392</v>
      </c>
      <c r="H25" s="61" t="s">
        <v>392</v>
      </c>
      <c r="I25" s="61" t="s">
        <v>392</v>
      </c>
      <c r="J25" s="61" t="s">
        <v>392</v>
      </c>
      <c r="K25" s="61" t="s">
        <v>392</v>
      </c>
      <c r="L25" s="62" t="s">
        <v>392</v>
      </c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403</v>
      </c>
      <c r="C26" s="95"/>
      <c r="D26" s="89">
        <v>17</v>
      </c>
      <c r="E26" s="262">
        <f t="shared" si="0"/>
        <v>0</v>
      </c>
      <c r="F26" s="259" t="s">
        <v>392</v>
      </c>
      <c r="G26" s="61" t="s">
        <v>392</v>
      </c>
      <c r="H26" s="61" t="s">
        <v>392</v>
      </c>
      <c r="I26" s="61" t="s">
        <v>392</v>
      </c>
      <c r="J26" s="61" t="s">
        <v>392</v>
      </c>
      <c r="K26" s="61" t="s">
        <v>392</v>
      </c>
      <c r="L26" s="62" t="s">
        <v>392</v>
      </c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649</v>
      </c>
      <c r="C27" s="95"/>
      <c r="D27" s="89"/>
      <c r="E27" s="262">
        <v>1</v>
      </c>
      <c r="F27" s="259" t="s">
        <v>392</v>
      </c>
      <c r="G27" s="61" t="s">
        <v>392</v>
      </c>
      <c r="H27" s="61" t="s">
        <v>392</v>
      </c>
      <c r="I27" s="61" t="s">
        <v>392</v>
      </c>
      <c r="J27" s="61" t="s">
        <v>392</v>
      </c>
      <c r="K27" s="61" t="s">
        <v>392</v>
      </c>
      <c r="L27" s="62" t="s">
        <v>392</v>
      </c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404</v>
      </c>
      <c r="C28" s="95"/>
      <c r="D28" s="89">
        <v>18</v>
      </c>
      <c r="E28" s="262">
        <f t="shared" si="0"/>
        <v>1</v>
      </c>
      <c r="F28" s="259" t="s">
        <v>392</v>
      </c>
      <c r="G28" s="61" t="s">
        <v>392</v>
      </c>
      <c r="H28" s="61" t="s">
        <v>392</v>
      </c>
      <c r="I28" s="61" t="s">
        <v>392</v>
      </c>
      <c r="J28" s="61" t="s">
        <v>392</v>
      </c>
      <c r="K28" s="61" t="s">
        <v>392</v>
      </c>
      <c r="L28" s="62" t="s">
        <v>392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405</v>
      </c>
      <c r="C29" s="95"/>
      <c r="D29" s="89">
        <v>19</v>
      </c>
      <c r="E29" s="262">
        <v>1</v>
      </c>
      <c r="F29" s="259" t="s">
        <v>392</v>
      </c>
      <c r="G29" s="259" t="s">
        <v>392</v>
      </c>
      <c r="H29" s="259" t="s">
        <v>392</v>
      </c>
      <c r="I29" s="259" t="s">
        <v>392</v>
      </c>
      <c r="J29" s="259" t="s">
        <v>392</v>
      </c>
      <c r="K29" s="259" t="s">
        <v>392</v>
      </c>
      <c r="L29" s="259" t="s">
        <v>392</v>
      </c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406</v>
      </c>
      <c r="C30" s="95"/>
      <c r="D30" s="89">
        <v>20</v>
      </c>
      <c r="E30" s="262">
        <f t="shared" si="0"/>
        <v>0</v>
      </c>
      <c r="F30" s="259" t="s">
        <v>392</v>
      </c>
      <c r="G30" s="61" t="s">
        <v>392</v>
      </c>
      <c r="H30" s="61" t="s">
        <v>392</v>
      </c>
      <c r="I30" s="61" t="s">
        <v>392</v>
      </c>
      <c r="J30" s="61" t="s">
        <v>392</v>
      </c>
      <c r="K30" s="61" t="s">
        <v>392</v>
      </c>
      <c r="L30" s="62" t="s">
        <v>392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407</v>
      </c>
      <c r="C31" s="95"/>
      <c r="D31" s="89">
        <v>21</v>
      </c>
      <c r="E31" s="262">
        <f t="shared" si="0"/>
        <v>0</v>
      </c>
      <c r="F31" s="259" t="s">
        <v>399</v>
      </c>
      <c r="G31" s="61" t="s">
        <v>399</v>
      </c>
      <c r="H31" s="61" t="s">
        <v>392</v>
      </c>
      <c r="I31" s="61" t="s">
        <v>399</v>
      </c>
      <c r="J31" s="61" t="s">
        <v>399</v>
      </c>
      <c r="K31" s="61" t="s">
        <v>399</v>
      </c>
      <c r="L31" s="62" t="s">
        <v>399</v>
      </c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408</v>
      </c>
      <c r="C32" s="95"/>
      <c r="D32" s="89">
        <v>22</v>
      </c>
      <c r="E32" s="262">
        <f t="shared" si="0"/>
        <v>0</v>
      </c>
      <c r="F32" s="259" t="s">
        <v>391</v>
      </c>
      <c r="G32" s="61" t="s">
        <v>391</v>
      </c>
      <c r="H32" s="61" t="s">
        <v>391</v>
      </c>
      <c r="I32" s="61" t="s">
        <v>391</v>
      </c>
      <c r="J32" s="61" t="s">
        <v>391</v>
      </c>
      <c r="K32" s="61" t="s">
        <v>391</v>
      </c>
      <c r="L32" s="62" t="s">
        <v>392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409</v>
      </c>
      <c r="C33" s="95"/>
      <c r="D33" s="89">
        <v>23</v>
      </c>
      <c r="E33" s="262">
        <f t="shared" si="0"/>
        <v>1</v>
      </c>
      <c r="F33" s="259" t="s">
        <v>392</v>
      </c>
      <c r="G33" s="61" t="s">
        <v>392</v>
      </c>
      <c r="H33" s="61" t="s">
        <v>392</v>
      </c>
      <c r="I33" s="61" t="s">
        <v>392</v>
      </c>
      <c r="J33" s="61" t="s">
        <v>392</v>
      </c>
      <c r="K33" s="61" t="s">
        <v>392</v>
      </c>
      <c r="L33" s="62" t="s">
        <v>392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410</v>
      </c>
      <c r="C34" s="95"/>
      <c r="D34" s="89">
        <v>24</v>
      </c>
      <c r="E34" s="262">
        <f t="shared" si="0"/>
        <v>1</v>
      </c>
      <c r="F34" s="259" t="s">
        <v>392</v>
      </c>
      <c r="G34" s="61" t="s">
        <v>392</v>
      </c>
      <c r="H34" s="61" t="s">
        <v>392</v>
      </c>
      <c r="I34" s="61" t="s">
        <v>392</v>
      </c>
      <c r="J34" s="61" t="s">
        <v>392</v>
      </c>
      <c r="K34" s="61" t="s">
        <v>392</v>
      </c>
      <c r="L34" s="62" t="s">
        <v>392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411</v>
      </c>
      <c r="C35" s="101"/>
      <c r="D35" s="102">
        <v>25</v>
      </c>
      <c r="E35" s="263">
        <f t="shared" si="0"/>
        <v>0</v>
      </c>
      <c r="F35" s="260" t="s">
        <v>391</v>
      </c>
      <c r="G35" s="63" t="s">
        <v>391</v>
      </c>
      <c r="H35" s="63" t="s">
        <v>391</v>
      </c>
      <c r="I35" s="63" t="s">
        <v>391</v>
      </c>
      <c r="J35" s="63" t="s">
        <v>391</v>
      </c>
      <c r="K35" s="63" t="s">
        <v>391</v>
      </c>
      <c r="L35" s="64" t="s">
        <v>392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1" customWidth="1"/>
    <col min="2" max="2" width="7" style="193" customWidth="1"/>
    <col min="3" max="3" width="27.7109375" style="193" customWidth="1"/>
    <col min="4" max="10" width="8.85546875" style="193" customWidth="1"/>
    <col min="11" max="14" width="11.42578125" style="193" customWidth="1"/>
    <col min="15" max="15" width="12.28515625" customWidth="1"/>
    <col min="16" max="16" width="16.5703125" style="193" customWidth="1"/>
    <col min="17" max="16384" width="11.42578125" style="193"/>
  </cols>
  <sheetData>
    <row r="1" spans="1:16">
      <c r="A1" s="8" t="s">
        <v>452</v>
      </c>
      <c r="B1"/>
      <c r="D1" s="176" t="s">
        <v>544</v>
      </c>
      <c r="O1" s="193"/>
    </row>
    <row r="2" spans="1:16">
      <c r="A2" s="193"/>
      <c r="B2" s="193" t="s">
        <v>453</v>
      </c>
    </row>
    <row r="3" spans="1:16" ht="20.100000000000001" customHeight="1">
      <c r="A3" s="300" t="s">
        <v>249</v>
      </c>
      <c r="B3" s="194" t="s">
        <v>86</v>
      </c>
      <c r="C3" s="195"/>
      <c r="D3" s="302" t="s">
        <v>454</v>
      </c>
      <c r="E3" s="303"/>
      <c r="F3" s="303"/>
      <c r="G3" s="303"/>
      <c r="H3" s="303"/>
      <c r="I3" s="303"/>
      <c r="J3" s="304"/>
      <c r="K3" s="196"/>
      <c r="L3" s="196"/>
      <c r="M3" s="196"/>
      <c r="N3" s="196"/>
      <c r="O3" s="153"/>
      <c r="P3" s="196"/>
    </row>
    <row r="4" spans="1:16" ht="20.100000000000001" customHeight="1">
      <c r="A4" s="301"/>
      <c r="B4" s="197"/>
      <c r="C4" s="198"/>
      <c r="D4" s="199" t="s">
        <v>87</v>
      </c>
      <c r="E4" s="199" t="s">
        <v>88</v>
      </c>
      <c r="F4" s="199" t="s">
        <v>89</v>
      </c>
      <c r="G4" s="199" t="s">
        <v>90</v>
      </c>
      <c r="H4" s="199" t="s">
        <v>91</v>
      </c>
      <c r="I4" s="199" t="s">
        <v>92</v>
      </c>
      <c r="J4" s="199" t="s">
        <v>93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94</v>
      </c>
      <c r="C5" s="198"/>
      <c r="D5" s="199" t="s">
        <v>95</v>
      </c>
      <c r="E5" s="199" t="s">
        <v>96</v>
      </c>
      <c r="F5" s="199" t="s">
        <v>97</v>
      </c>
      <c r="G5" s="199" t="s">
        <v>98</v>
      </c>
      <c r="H5" s="199" t="s">
        <v>99</v>
      </c>
      <c r="I5" s="199" t="s">
        <v>100</v>
      </c>
      <c r="J5" s="199" t="s">
        <v>101</v>
      </c>
      <c r="K5" s="199" t="s">
        <v>102</v>
      </c>
      <c r="L5" s="200" t="s">
        <v>103</v>
      </c>
      <c r="M5" s="200" t="s">
        <v>104</v>
      </c>
      <c r="N5" s="202" t="s">
        <v>147</v>
      </c>
      <c r="O5" s="202" t="s">
        <v>251</v>
      </c>
      <c r="P5" s="203" t="s">
        <v>250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102</v>
      </c>
      <c r="M7" s="208">
        <f t="shared" ref="M7:M21" si="0">MAX(D7:J7)</f>
        <v>1</v>
      </c>
      <c r="N7" s="209" t="s">
        <v>365</v>
      </c>
      <c r="O7" s="97"/>
      <c r="P7" s="199"/>
    </row>
    <row r="8" spans="1:16" ht="21" customHeight="1">
      <c r="A8" s="205">
        <v>2</v>
      </c>
      <c r="B8" s="199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102</v>
      </c>
      <c r="M8" s="208">
        <f t="shared" si="0"/>
        <v>1</v>
      </c>
      <c r="N8" s="209" t="s">
        <v>365</v>
      </c>
      <c r="O8" s="97"/>
      <c r="P8" s="199"/>
    </row>
    <row r="9" spans="1:16" ht="21" customHeight="1">
      <c r="A9" s="205">
        <v>3</v>
      </c>
      <c r="B9" s="199" t="s">
        <v>247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102</v>
      </c>
      <c r="M9" s="208">
        <f t="shared" ref="M9" si="1">MAX(D9:J9)</f>
        <v>1</v>
      </c>
      <c r="N9" s="209" t="s">
        <v>5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8.25">
      <c r="A11" s="205">
        <v>4</v>
      </c>
      <c r="B11" s="199" t="s">
        <v>109</v>
      </c>
      <c r="C11" s="213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96</v>
      </c>
      <c r="M11" s="208">
        <f t="shared" si="0"/>
        <v>1.0522626697461936</v>
      </c>
      <c r="N11" s="209" t="s">
        <v>254</v>
      </c>
      <c r="O11" s="97" t="s">
        <v>252</v>
      </c>
      <c r="P11" s="199"/>
    </row>
    <row r="12" spans="1:16">
      <c r="A12" s="205">
        <v>5</v>
      </c>
      <c r="B12" s="199" t="s">
        <v>111</v>
      </c>
      <c r="C12" s="213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95</v>
      </c>
      <c r="M12" s="208">
        <f t="shared" si="0"/>
        <v>1.0358469949391176</v>
      </c>
      <c r="N12" s="209" t="s">
        <v>254</v>
      </c>
      <c r="O12" s="97" t="s">
        <v>252</v>
      </c>
      <c r="P12" s="199"/>
    </row>
    <row r="13" spans="1:16">
      <c r="A13" s="205">
        <v>6</v>
      </c>
      <c r="B13" s="199" t="s">
        <v>113</v>
      </c>
      <c r="C13" s="213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95</v>
      </c>
      <c r="M13" s="208">
        <f t="shared" si="0"/>
        <v>1.069856584592316</v>
      </c>
      <c r="N13" s="209" t="s">
        <v>254</v>
      </c>
      <c r="O13" s="97" t="s">
        <v>252</v>
      </c>
      <c r="P13" s="199"/>
    </row>
    <row r="14" spans="1:16" ht="21" customHeight="1">
      <c r="A14" s="205">
        <v>7</v>
      </c>
      <c r="B14" s="199" t="s">
        <v>115</v>
      </c>
      <c r="C14" s="213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95</v>
      </c>
      <c r="M14" s="208">
        <f t="shared" si="0"/>
        <v>1.1052461688999999</v>
      </c>
      <c r="N14" s="209" t="s">
        <v>254</v>
      </c>
      <c r="O14" s="97" t="s">
        <v>252</v>
      </c>
      <c r="P14" s="199"/>
    </row>
    <row r="15" spans="1:16" ht="21" customHeight="1">
      <c r="A15" s="205">
        <v>8</v>
      </c>
      <c r="B15" s="199" t="s">
        <v>117</v>
      </c>
      <c r="C15" s="213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96</v>
      </c>
      <c r="M15" s="208">
        <f t="shared" si="0"/>
        <v>1.0389446761000001</v>
      </c>
      <c r="N15" s="209" t="s">
        <v>254</v>
      </c>
      <c r="O15" s="97" t="s">
        <v>252</v>
      </c>
      <c r="P15" s="199"/>
    </row>
    <row r="16" spans="1:16" ht="21" customHeight="1">
      <c r="A16" s="205">
        <v>9</v>
      </c>
      <c r="B16" s="199" t="s">
        <v>123</v>
      </c>
      <c r="C16" s="213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97</v>
      </c>
      <c r="M16" s="208">
        <f>MAX(D16:J16)</f>
        <v>1.2706602107</v>
      </c>
      <c r="N16" s="209" t="s">
        <v>254</v>
      </c>
      <c r="O16" s="97" t="s">
        <v>252</v>
      </c>
      <c r="P16" s="199"/>
    </row>
    <row r="17" spans="1:16" ht="21" customHeight="1">
      <c r="A17" s="205">
        <v>10</v>
      </c>
      <c r="B17" s="199" t="s">
        <v>119</v>
      </c>
      <c r="C17" s="214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100</v>
      </c>
      <c r="M17" s="208">
        <f t="shared" si="0"/>
        <v>1.0355882019</v>
      </c>
      <c r="N17" s="209" t="s">
        <v>254</v>
      </c>
      <c r="O17" s="97" t="s">
        <v>253</v>
      </c>
      <c r="P17" s="199" t="s">
        <v>117</v>
      </c>
    </row>
    <row r="18" spans="1:16" ht="21" customHeight="1">
      <c r="A18" s="205">
        <v>11</v>
      </c>
      <c r="B18" s="199" t="s">
        <v>121</v>
      </c>
      <c r="C18" s="214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99</v>
      </c>
      <c r="M18" s="208">
        <f t="shared" si="0"/>
        <v>1.1401797148999999</v>
      </c>
      <c r="N18" s="209" t="s">
        <v>254</v>
      </c>
      <c r="O18" s="97" t="s">
        <v>253</v>
      </c>
      <c r="P18" s="199" t="s">
        <v>123</v>
      </c>
    </row>
    <row r="19" spans="1:16" ht="21" customHeight="1">
      <c r="A19" s="205">
        <v>12</v>
      </c>
      <c r="B19" s="199" t="s">
        <v>125</v>
      </c>
      <c r="C19" s="214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98</v>
      </c>
      <c r="M19" s="208">
        <f t="shared" si="0"/>
        <v>1.0552346931000001</v>
      </c>
      <c r="N19" s="209" t="s">
        <v>254</v>
      </c>
      <c r="O19" s="97" t="s">
        <v>253</v>
      </c>
      <c r="P19" s="199" t="s">
        <v>109</v>
      </c>
    </row>
    <row r="20" spans="1:16" ht="21" customHeight="1">
      <c r="A20" s="205">
        <v>13</v>
      </c>
      <c r="B20" s="199" t="s">
        <v>127</v>
      </c>
      <c r="C20" s="214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95</v>
      </c>
      <c r="M20" s="208">
        <f t="shared" si="0"/>
        <v>1.0865859003</v>
      </c>
      <c r="N20" s="209" t="s">
        <v>254</v>
      </c>
      <c r="O20" s="97" t="s">
        <v>253</v>
      </c>
      <c r="P20" s="199" t="s">
        <v>111</v>
      </c>
    </row>
    <row r="21" spans="1:16" ht="24.75" customHeight="1">
      <c r="A21" s="205">
        <v>14</v>
      </c>
      <c r="B21" s="199" t="s">
        <v>129</v>
      </c>
      <c r="C21" s="214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96</v>
      </c>
      <c r="M21" s="208">
        <f t="shared" si="0"/>
        <v>1.0522626697461936</v>
      </c>
      <c r="N21" s="209" t="s">
        <v>254</v>
      </c>
      <c r="O21" s="97" t="s">
        <v>253</v>
      </c>
      <c r="P21" s="199" t="s">
        <v>117</v>
      </c>
    </row>
    <row r="22" spans="1:16" ht="25.5">
      <c r="A22" s="205">
        <v>15</v>
      </c>
      <c r="B22" s="199" t="s">
        <v>131</v>
      </c>
      <c r="C22" s="215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96</v>
      </c>
      <c r="M22" s="208">
        <f>MAX(D22:J22)</f>
        <v>1.03</v>
      </c>
      <c r="N22" s="209" t="s">
        <v>254</v>
      </c>
      <c r="O22" s="97" t="s">
        <v>253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Normal="100" workbookViewId="0">
      <selection activeCell="D7" sqref="D7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7" t="s">
        <v>500</v>
      </c>
      <c r="D4" s="17">
        <v>45383</v>
      </c>
      <c r="F4" s="8"/>
    </row>
    <row r="5" spans="2:6" ht="15" customHeight="1">
      <c r="B5" s="16"/>
    </row>
    <row r="6" spans="2:6" ht="15" customHeight="1">
      <c r="B6" s="16"/>
      <c r="C6" s="47" t="s">
        <v>501</v>
      </c>
      <c r="D6" s="17">
        <v>43586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6">
        <v>9870032500000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657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86199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658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659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287" t="s">
        <v>660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661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6" t="s">
        <v>499</v>
      </c>
      <c r="D28" s="32" t="str">
        <f>IF(D27&lt;&gt;C28,VLOOKUP(D27,$C$29:$D$48,2,FALSE),C28)</f>
        <v>schwaben netz</v>
      </c>
      <c r="E28" s="26"/>
    </row>
    <row r="29" spans="2:15">
      <c r="C29" s="16" t="s">
        <v>393</v>
      </c>
      <c r="D29" s="31" t="s">
        <v>667</v>
      </c>
      <c r="E29" s="28"/>
    </row>
    <row r="30" spans="2:15">
      <c r="C30" s="16" t="s">
        <v>394</v>
      </c>
      <c r="D30" s="31"/>
      <c r="E30" s="28"/>
    </row>
    <row r="31" spans="2:15">
      <c r="C31" s="16" t="s">
        <v>419</v>
      </c>
      <c r="D31" s="31"/>
      <c r="E31" s="28"/>
    </row>
    <row r="32" spans="2:15">
      <c r="C32" s="16" t="s">
        <v>420</v>
      </c>
      <c r="D32" s="31"/>
      <c r="E32" s="28"/>
    </row>
    <row r="33" spans="3:5">
      <c r="C33" s="16" t="s">
        <v>421</v>
      </c>
      <c r="D33" s="31"/>
      <c r="E33" s="28"/>
    </row>
    <row r="34" spans="3:5">
      <c r="C34" s="16" t="s">
        <v>422</v>
      </c>
      <c r="D34" s="31"/>
      <c r="E34" s="28"/>
    </row>
    <row r="35" spans="3:5">
      <c r="C35" s="16" t="s">
        <v>423</v>
      </c>
      <c r="D35" s="31"/>
      <c r="E35" s="28"/>
    </row>
    <row r="36" spans="3:5">
      <c r="C36" s="16" t="s">
        <v>424</v>
      </c>
      <c r="D36" s="31"/>
      <c r="E36" s="28"/>
    </row>
    <row r="37" spans="3:5">
      <c r="C37" s="16" t="s">
        <v>425</v>
      </c>
      <c r="D37" s="31"/>
      <c r="E37" s="28"/>
    </row>
    <row r="38" spans="3:5">
      <c r="C38" s="16" t="s">
        <v>428</v>
      </c>
      <c r="D38" s="31"/>
      <c r="E38" s="28"/>
    </row>
    <row r="39" spans="3:5">
      <c r="C39" s="16" t="s">
        <v>429</v>
      </c>
      <c r="D39" s="31"/>
      <c r="E39" s="28"/>
    </row>
    <row r="40" spans="3:5">
      <c r="C40" s="16" t="s">
        <v>430</v>
      </c>
      <c r="D40" s="31"/>
      <c r="E40" s="28"/>
    </row>
    <row r="41" spans="3:5">
      <c r="C41" s="16" t="s">
        <v>431</v>
      </c>
      <c r="D41" s="31"/>
      <c r="E41" s="28"/>
    </row>
    <row r="42" spans="3:5">
      <c r="C42" s="16" t="s">
        <v>432</v>
      </c>
      <c r="D42" s="31"/>
      <c r="E42" s="28"/>
    </row>
    <row r="43" spans="3:5">
      <c r="C43" s="16" t="s">
        <v>433</v>
      </c>
      <c r="D43" s="31"/>
      <c r="E43" s="28"/>
    </row>
    <row r="44" spans="3:5">
      <c r="C44" s="16" t="s">
        <v>434</v>
      </c>
      <c r="D44" s="31"/>
      <c r="E44" s="28"/>
    </row>
    <row r="45" spans="3:5">
      <c r="C45" s="16" t="s">
        <v>435</v>
      </c>
      <c r="D45" s="31"/>
      <c r="E45" s="28"/>
    </row>
    <row r="46" spans="3:5">
      <c r="C46" s="16" t="s">
        <v>436</v>
      </c>
      <c r="D46" s="31"/>
      <c r="E46" s="28"/>
    </row>
    <row r="47" spans="3:5">
      <c r="C47" s="16" t="s">
        <v>437</v>
      </c>
      <c r="D47" s="31"/>
      <c r="E47" s="28"/>
    </row>
    <row r="48" spans="3:5">
      <c r="C48" s="16" t="s">
        <v>438</v>
      </c>
      <c r="D48" s="31"/>
      <c r="E48" s="28"/>
    </row>
    <row r="49"/>
    <row r="50"/>
  </sheetData>
  <conditionalFormatting sqref="D29:D48">
    <cfRule type="expression" dxfId="150" priority="2">
      <formula>IF(CELL("Zeile",D29)&lt;$D$25+CELL("Zeile",$D$29),1,0)</formula>
    </cfRule>
  </conditionalFormatting>
  <conditionalFormatting sqref="D30:D48">
    <cfRule type="expression" dxfId="14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Normal="100" workbookViewId="0">
      <selection activeCell="D13" sqref="D13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39" t="s">
        <v>442</v>
      </c>
      <c r="D5" s="41" t="str">
        <f>Netzbetreiber!$D$9</f>
        <v>schwaben netz gmbh</v>
      </c>
      <c r="H5" s="48"/>
      <c r="I5" s="48"/>
      <c r="J5" s="48"/>
      <c r="K5" s="48"/>
    </row>
    <row r="6" spans="2:15" ht="15" customHeight="1">
      <c r="B6" s="16"/>
      <c r="C6" s="44" t="s">
        <v>441</v>
      </c>
      <c r="D6" s="41" t="str">
        <f>Netzbetreiber!D28</f>
        <v>schwaben netz</v>
      </c>
      <c r="H6" s="48"/>
      <c r="I6" s="48"/>
      <c r="J6" s="48"/>
      <c r="K6" s="48"/>
    </row>
    <row r="7" spans="2:15" ht="15" customHeight="1">
      <c r="B7" s="16"/>
      <c r="C7" s="39" t="s">
        <v>485</v>
      </c>
      <c r="D7" s="288">
        <f>Netzbetreiber!$D$11</f>
        <v>9870032500000</v>
      </c>
      <c r="H7" s="48"/>
      <c r="I7" s="48"/>
      <c r="J7" s="48"/>
      <c r="K7" s="48"/>
    </row>
    <row r="8" spans="2:15" ht="15" customHeight="1">
      <c r="B8" s="16"/>
      <c r="C8" s="39" t="s">
        <v>133</v>
      </c>
      <c r="D8" s="34">
        <f>Netzbetreiber!$D$6</f>
        <v>43586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8" t="s">
        <v>615</v>
      </c>
      <c r="I11" s="228" t="s">
        <v>616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82</v>
      </c>
      <c r="C13" s="3" t="s">
        <v>652</v>
      </c>
      <c r="D13" s="29" t="s">
        <v>679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83</v>
      </c>
      <c r="C15" s="20" t="s">
        <v>366</v>
      </c>
      <c r="D15" s="33" t="s">
        <v>257</v>
      </c>
      <c r="H15" s="226" t="s">
        <v>257</v>
      </c>
      <c r="I15" s="226" t="s">
        <v>135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574</v>
      </c>
      <c r="I16" s="227" t="s">
        <v>486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487</v>
      </c>
      <c r="I17" s="227" t="s">
        <v>488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84</v>
      </c>
      <c r="C19" t="s">
        <v>612</v>
      </c>
      <c r="D19" s="33" t="s">
        <v>608</v>
      </c>
      <c r="H19" s="224" t="s">
        <v>608</v>
      </c>
      <c r="I19" s="224" t="s">
        <v>609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3" t="s">
        <v>610</v>
      </c>
      <c r="H20" s="224" t="s">
        <v>611</v>
      </c>
      <c r="I20" t="s">
        <v>607</v>
      </c>
      <c r="J20"/>
      <c r="K20"/>
      <c r="L20" s="225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4" t="s">
        <v>610</v>
      </c>
      <c r="I21" s="224" t="s">
        <v>617</v>
      </c>
      <c r="J21"/>
      <c r="K21"/>
      <c r="L21" s="227" t="s">
        <v>618</v>
      </c>
      <c r="M21" s="227" t="s">
        <v>620</v>
      </c>
      <c r="N21" s="227" t="s">
        <v>619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85</v>
      </c>
      <c r="C23" s="4" t="s">
        <v>577</v>
      </c>
      <c r="D23" s="29" t="s">
        <v>136</v>
      </c>
      <c r="H23" s="226" t="s">
        <v>134</v>
      </c>
      <c r="I23" s="226" t="s">
        <v>136</v>
      </c>
      <c r="J23" s="224"/>
      <c r="K23" s="224"/>
      <c r="L23" s="225"/>
    </row>
    <row r="24" spans="2:16" ht="15" customHeight="1">
      <c r="B24" s="5"/>
      <c r="C24" s="4" t="s">
        <v>621</v>
      </c>
      <c r="D24" s="29" t="s">
        <v>622</v>
      </c>
      <c r="H24" s="256" t="s">
        <v>622</v>
      </c>
      <c r="I24" s="226" t="s">
        <v>623</v>
      </c>
      <c r="J24" s="226" t="s">
        <v>624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625</v>
      </c>
      <c r="I25" s="227" t="s">
        <v>626</v>
      </c>
      <c r="J25" s="227" t="s">
        <v>627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628</v>
      </c>
      <c r="I26" s="227" t="s">
        <v>629</v>
      </c>
      <c r="J26" s="227" t="s">
        <v>630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368</v>
      </c>
      <c r="C28" s="4" t="s">
        <v>576</v>
      </c>
      <c r="D28" s="29" t="s">
        <v>136</v>
      </c>
      <c r="H28" s="226" t="s">
        <v>134</v>
      </c>
      <c r="I28" s="226" t="s">
        <v>136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631</v>
      </c>
      <c r="I29" s="227" t="s">
        <v>632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633</v>
      </c>
      <c r="I30" s="224" t="s">
        <v>628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491</v>
      </c>
      <c r="C32" s="2" t="s">
        <v>493</v>
      </c>
      <c r="D32" s="221">
        <v>13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548</v>
      </c>
      <c r="C34" s="3" t="s">
        <v>363</v>
      </c>
      <c r="D34" s="22">
        <v>1500000</v>
      </c>
      <c r="E34" t="s">
        <v>506</v>
      </c>
      <c r="I34" s="224"/>
      <c r="J34" s="224"/>
      <c r="K34" s="224"/>
      <c r="L34" s="224"/>
      <c r="M34" s="225"/>
    </row>
    <row r="35" spans="2:22" ht="15" customHeight="1">
      <c r="C35" t="s">
        <v>489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549</v>
      </c>
      <c r="C37" s="3" t="s">
        <v>364</v>
      </c>
      <c r="D37" s="24">
        <v>500</v>
      </c>
      <c r="E37" t="s">
        <v>540</v>
      </c>
      <c r="H37" s="48"/>
      <c r="I37" s="48"/>
      <c r="J37" s="48"/>
      <c r="K37" s="48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39" t="s">
        <v>575</v>
      </c>
      <c r="D43" s="29">
        <v>5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>
        <f t="shared" ref="I44:V44" si="0">IF(I43&lt;=$D$43,I43,"")</f>
        <v>2</v>
      </c>
      <c r="J44" s="9">
        <f t="shared" si="0"/>
        <v>3</v>
      </c>
      <c r="K44" s="9">
        <f t="shared" si="0"/>
        <v>4</v>
      </c>
      <c r="L44" s="9">
        <f t="shared" si="0"/>
        <v>5</v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1" t="s">
        <v>658</v>
      </c>
    </row>
    <row r="46" spans="2:22" ht="18" customHeight="1">
      <c r="C46" s="16" t="s">
        <v>586</v>
      </c>
      <c r="D46" s="31" t="s">
        <v>662</v>
      </c>
    </row>
    <row r="47" spans="2:22" ht="18" customHeight="1">
      <c r="C47" s="16" t="s">
        <v>587</v>
      </c>
      <c r="D47" s="31" t="s">
        <v>663</v>
      </c>
    </row>
    <row r="48" spans="2:22" ht="18" customHeight="1">
      <c r="C48" s="16" t="s">
        <v>588</v>
      </c>
      <c r="D48" s="31" t="s">
        <v>664</v>
      </c>
    </row>
    <row r="49" spans="3:4" ht="18" customHeight="1">
      <c r="C49" s="16" t="s">
        <v>589</v>
      </c>
      <c r="D49" s="31" t="s">
        <v>665</v>
      </c>
    </row>
    <row r="50" spans="3:4" ht="18" customHeight="1">
      <c r="C50" s="16" t="s">
        <v>590</v>
      </c>
      <c r="D50" s="31"/>
    </row>
    <row r="51" spans="3:4" ht="18" customHeight="1">
      <c r="C51" s="16" t="s">
        <v>591</v>
      </c>
      <c r="D51" s="31"/>
    </row>
    <row r="52" spans="3:4" ht="18" customHeight="1">
      <c r="C52" s="16" t="s">
        <v>592</v>
      </c>
      <c r="D52" s="31"/>
    </row>
    <row r="53" spans="3:4" ht="18" customHeight="1">
      <c r="C53" s="16" t="s">
        <v>593</v>
      </c>
      <c r="D53" s="31"/>
    </row>
    <row r="54" spans="3:4" ht="18" customHeight="1">
      <c r="C54" s="16" t="s">
        <v>594</v>
      </c>
      <c r="D54" s="31"/>
    </row>
    <row r="55" spans="3:4" ht="18" customHeight="1">
      <c r="C55" s="16" t="s">
        <v>595</v>
      </c>
      <c r="D55" s="31"/>
    </row>
    <row r="56" spans="3:4" ht="18" customHeight="1">
      <c r="C56" s="16" t="s">
        <v>596</v>
      </c>
      <c r="D56" s="31"/>
    </row>
    <row r="57" spans="3:4" ht="18" customHeight="1">
      <c r="C57" s="16" t="s">
        <v>597</v>
      </c>
      <c r="D57" s="31"/>
    </row>
    <row r="58" spans="3:4" ht="18" customHeight="1">
      <c r="C58" s="16" t="s">
        <v>598</v>
      </c>
      <c r="D58" s="31"/>
    </row>
    <row r="59" spans="3:4" ht="18" customHeight="1">
      <c r="C59" s="16" t="s">
        <v>599</v>
      </c>
      <c r="D59" s="31"/>
    </row>
  </sheetData>
  <conditionalFormatting sqref="D45:D59">
    <cfRule type="expression" dxfId="148" priority="17">
      <formula>IF(CELL("Zeile",D45)&lt;$D$43+CELL("Zeile",$D$45),1,0)</formula>
    </cfRule>
  </conditionalFormatting>
  <conditionalFormatting sqref="D46:D59">
    <cfRule type="expression" dxfId="147" priority="16">
      <formula>IF(CELL(D46)&lt;$D$33+27,1,0)</formula>
    </cfRule>
  </conditionalFormatting>
  <conditionalFormatting sqref="D20">
    <cfRule type="expression" dxfId="146" priority="15">
      <formula>IF($D$19=$H$19,1,0)</formula>
    </cfRule>
  </conditionalFormatting>
  <conditionalFormatting sqref="D28">
    <cfRule type="expression" dxfId="145" priority="4">
      <formula>IF($D$15="synthetisch",1,0)</formula>
    </cfRule>
  </conditionalFormatting>
  <conditionalFormatting sqref="D25">
    <cfRule type="expression" dxfId="144" priority="2">
      <formula>IF(AND($D$24=$I$24,$D$23=$H$23),1,0)</formula>
    </cfRule>
  </conditionalFormatting>
  <conditionalFormatting sqref="D23:D25">
    <cfRule type="expression" dxfId="143" priority="5">
      <formula>IF($D$15="analytisch",1,0)</formula>
    </cfRule>
  </conditionalFormatting>
  <conditionalFormatting sqref="D24">
    <cfRule type="expression" dxfId="142" priority="3">
      <formula>IF($D$23="nein",1)</formula>
    </cfRule>
  </conditionalFormatting>
  <conditionalFormatting sqref="D13">
    <cfRule type="expression" dxfId="141" priority="1">
      <formula>IF(#REF!="Gaspool",1,0)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E26" sqref="E26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1406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tr">
        <f>Netzbetreiber!D9</f>
        <v>schwaben netz gmbh</v>
      </c>
    </row>
    <row r="5" spans="1:56">
      <c r="C5" s="39" t="s">
        <v>441</v>
      </c>
      <c r="D5" s="40"/>
      <c r="E5" s="41" t="str">
        <f>Netzbetreiber!D28</f>
        <v>schwaben netz</v>
      </c>
    </row>
    <row r="6" spans="1:56">
      <c r="C6" s="39" t="s">
        <v>485</v>
      </c>
      <c r="D6" s="40"/>
      <c r="E6" s="288">
        <f>Netzbetreiber!D11</f>
        <v>9870032500000</v>
      </c>
    </row>
    <row r="7" spans="1:56">
      <c r="C7" s="39" t="s">
        <v>133</v>
      </c>
      <c r="D7" s="40"/>
      <c r="E7" s="34">
        <f>Netzbetreiber!D6</f>
        <v>43586</v>
      </c>
    </row>
    <row r="8" spans="1:56">
      <c r="H8" s="67" t="s">
        <v>495</v>
      </c>
      <c r="I8" s="142" t="s">
        <v>678</v>
      </c>
    </row>
    <row r="9" spans="1:56">
      <c r="C9" s="39" t="s">
        <v>521</v>
      </c>
      <c r="F9" s="128">
        <f>'SLP-Verfahren'!D43</f>
        <v>5</v>
      </c>
      <c r="H9" s="142"/>
    </row>
    <row r="10" spans="1:56">
      <c r="C10" s="39" t="s">
        <v>584</v>
      </c>
      <c r="F10" s="248">
        <v>1</v>
      </c>
      <c r="G10" s="40"/>
      <c r="H10" s="142"/>
    </row>
    <row r="11" spans="1:56">
      <c r="C11" s="39" t="s">
        <v>602</v>
      </c>
      <c r="F11" s="246" t="str">
        <f>INDEX('SLP-Verfahren'!D45:D59,'SLP-Temp-Gebiet Augsburg'!F10)</f>
        <v>Augsburg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/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516</v>
      </c>
      <c r="D17" s="144"/>
      <c r="R17" s="170"/>
      <c r="S17" s="170"/>
    </row>
    <row r="18" spans="2:21">
      <c r="C18" s="39" t="s">
        <v>522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524</v>
      </c>
      <c r="D21" s="127" t="s">
        <v>515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536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502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>
        <f>O15</f>
        <v>0</v>
      </c>
    </row>
    <row r="24" spans="2:21">
      <c r="B24" s="16"/>
      <c r="C24" s="150" t="s">
        <v>519</v>
      </c>
      <c r="D24" s="153"/>
      <c r="E24" s="130" t="s">
        <v>658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1">
      <c r="B25" s="16"/>
      <c r="C25" s="150" t="s">
        <v>514</v>
      </c>
      <c r="D25" s="153"/>
      <c r="E25" s="130">
        <v>108520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654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654</v>
      </c>
      <c r="T26" s="48" t="s">
        <v>655</v>
      </c>
      <c r="U26" s="48" t="s">
        <v>504</v>
      </c>
    </row>
    <row r="27" spans="2:21">
      <c r="B27" s="16"/>
      <c r="C27" s="150" t="s">
        <v>653</v>
      </c>
      <c r="D27" s="153"/>
      <c r="E27" s="153" t="s">
        <v>666</v>
      </c>
      <c r="F27" s="153" t="str">
        <f>IF(F26="Individuelle GPT",CONCATENATE(Netzbetreiber!$D$11,'SLP-Temp-Gebiet Augsburg'!F25,"B"),IF('SLP-Temp-Gebiet Augsburg'!F26="Allgemeine GPT",CONCATENATE(Netzbetreiber!$D$11,'SLP-Temp-Gebiet Augsburg'!F25,"A"),""))</f>
        <v/>
      </c>
      <c r="G27" s="153" t="str">
        <f>IF(G26="Individuelle GPT",CONCATENATE(Netzbetreiber!$D$11,'SLP-Temp-Gebiet Augsburg'!G25,"B"),IF('SLP-Temp-Gebiet Augsburg'!G26="Allgemeine GPT",CONCATENATE(Netzbetreiber!$D$11,'SLP-Temp-Gebiet Augsburg'!G25,"A"),""))</f>
        <v/>
      </c>
      <c r="H27" s="153" t="str">
        <f>IF(H26="Individuelle GPT",CONCATENATE(Netzbetreiber!$D$11,'SLP-Temp-Gebiet Augsburg'!H25,"B"),IF('SLP-Temp-Gebiet Augsburg'!H26="Allgemeine GPT",CONCATENATE(Netzbetreiber!$D$11,'SLP-Temp-Gebiet Augsburg'!H25,"A"),""))</f>
        <v/>
      </c>
      <c r="I27" s="153" t="str">
        <f>IF(I26="Individuelle GPT",CONCATENATE(Netzbetreiber!$D$11,'SLP-Temp-Gebiet Augsburg'!I25,"B"),IF('SLP-Temp-Gebiet Augsburg'!I26="Allgemeine GPT",CONCATENATE(Netzbetreiber!$D$11,'SLP-Temp-Gebiet Augsburg'!I25,"A"),""))</f>
        <v/>
      </c>
      <c r="J27" s="153" t="str">
        <f>IF(J26="Individuelle GPT",CONCATENATE(Netzbetreiber!$D$11,'SLP-Temp-Gebiet Augsburg'!J25,"B"),IF('SLP-Temp-Gebiet Augsburg'!J26="Allgemeine GPT",CONCATENATE(Netzbetreiber!$D$11,'SLP-Temp-Gebiet Augsburg'!J25,"A"),""))</f>
        <v/>
      </c>
      <c r="K27" s="153" t="str">
        <f>IF(K26="Individuelle GPT",CONCATENATE(Netzbetreiber!$D$11,'SLP-Temp-Gebiet Augsburg'!K25,"B"),IF('SLP-Temp-Gebiet Augsburg'!K26="Allgemeine GPT",CONCATENATE(Netzbetreiber!$D$11,'SLP-Temp-Gebiet Augsburg'!K25,"A"),""))</f>
        <v/>
      </c>
      <c r="L27" s="153" t="str">
        <f>IF(L26="Individuelle GPT",CONCATENATE(Netzbetreiber!$D$11,'SLP-Temp-Gebiet Augsburg'!L25,"B"),IF('SLP-Temp-Gebiet Augsburg'!L26="Allgemeine GPT",CONCATENATE(Netzbetreiber!$D$11,'SLP-Temp-Gebiet Augsburg'!L25,"A"),""))</f>
        <v/>
      </c>
      <c r="M27" s="153" t="str">
        <f>IF(M26="Individuelle GPT",CONCATENATE(Netzbetreiber!$D$11,'SLP-Temp-Gebiet Augsburg'!M25,"B"),IF('SLP-Temp-Gebiet Augsburg'!M26="Allgemeine GPT",CONCATENATE(Netzbetreiber!$D$11,'SLP-Temp-Gebiet Augsburg'!M25,"A"),""))</f>
        <v/>
      </c>
      <c r="N27" s="153" t="str">
        <f>IF(N26="Individuelle GPT",CONCATENATE(Netzbetreiber!$D$11,'SLP-Temp-Gebiet Augsburg'!N25,"B"),IF('SLP-Temp-Gebiet Augsburg'!N26="Allgemeine GPT",CONCATENATE(Netzbetreiber!$D$11,'SLP-Temp-Gebiet Augsburg'!N25,"A"),""))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518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525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532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512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604</v>
      </c>
      <c r="D36" s="127" t="s">
        <v>605</v>
      </c>
      <c r="E36" s="130" t="s">
        <v>603</v>
      </c>
      <c r="F36" s="130" t="s">
        <v>603</v>
      </c>
      <c r="G36" s="130" t="s">
        <v>603</v>
      </c>
      <c r="H36" s="130" t="s">
        <v>603</v>
      </c>
      <c r="I36" s="130" t="s">
        <v>603</v>
      </c>
      <c r="J36" s="130" t="s">
        <v>603</v>
      </c>
      <c r="K36" s="130" t="s">
        <v>603</v>
      </c>
      <c r="L36" s="130" t="s">
        <v>603</v>
      </c>
      <c r="M36" s="130" t="s">
        <v>603</v>
      </c>
      <c r="N36" s="130" t="s">
        <v>603</v>
      </c>
      <c r="O36" s="151" t="s">
        <v>142</v>
      </c>
      <c r="Q36" s="171"/>
      <c r="R36" s="48" t="s">
        <v>603</v>
      </c>
      <c r="S36" s="48" t="s">
        <v>606</v>
      </c>
      <c r="T36" s="40"/>
    </row>
    <row r="37" spans="2:28">
      <c r="B37" s="16"/>
      <c r="C37" s="153" t="s">
        <v>440</v>
      </c>
      <c r="D37" s="97" t="s">
        <v>537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523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529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534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535</v>
      </c>
      <c r="D47" s="163" t="s">
        <v>533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533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578</v>
      </c>
    </row>
    <row r="52" spans="2:15">
      <c r="I52" s="1"/>
    </row>
    <row r="53" spans="2:15">
      <c r="C53" s="39" t="s">
        <v>542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517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524</v>
      </c>
      <c r="D56" s="127" t="s">
        <v>515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536</v>
      </c>
      <c r="D57" s="152">
        <f>SUMPRODUCT(E57:N57,E54:N54)</f>
        <v>1</v>
      </c>
      <c r="E57" s="240">
        <f>E22</f>
        <v>1</v>
      </c>
      <c r="F57" s="240">
        <f t="shared" ref="F57:N57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MeteoGroup</v>
      </c>
      <c r="F58" s="130" t="str">
        <f t="shared" ref="F58:N58" si="7">F23</f>
        <v>DWD</v>
      </c>
      <c r="G58" s="130" t="str">
        <f t="shared" si="7"/>
        <v>DWD</v>
      </c>
      <c r="H58" s="130" t="str">
        <f t="shared" si="7"/>
        <v>DWD</v>
      </c>
      <c r="I58" s="130" t="str">
        <f t="shared" si="7"/>
        <v>DWD</v>
      </c>
      <c r="J58" s="130" t="str">
        <f t="shared" si="7"/>
        <v>DWD</v>
      </c>
      <c r="K58" s="130" t="str">
        <f t="shared" si="7"/>
        <v>DWD</v>
      </c>
      <c r="L58" s="130" t="str">
        <f t="shared" si="7"/>
        <v>DWD</v>
      </c>
      <c r="M58" s="130" t="str">
        <f t="shared" si="7"/>
        <v>DWD</v>
      </c>
      <c r="N58" s="130" t="str">
        <f t="shared" si="7"/>
        <v>DWD</v>
      </c>
      <c r="O58" s="151" t="s">
        <v>142</v>
      </c>
    </row>
    <row r="59" spans="2:15">
      <c r="B59" s="16"/>
      <c r="C59" s="150" t="s">
        <v>519</v>
      </c>
      <c r="D59" s="153"/>
      <c r="E59" s="130" t="str">
        <f>E24</f>
        <v>Augsburg</v>
      </c>
      <c r="F59" s="130" t="str">
        <f t="shared" ref="F59:N59" si="8">F24</f>
        <v>DEF-St.</v>
      </c>
      <c r="G59" s="130">
        <f t="shared" si="8"/>
        <v>0</v>
      </c>
      <c r="H59" s="130">
        <f t="shared" si="8"/>
        <v>0</v>
      </c>
      <c r="I59" s="130">
        <f t="shared" si="8"/>
        <v>0</v>
      </c>
      <c r="J59" s="130">
        <f t="shared" si="8"/>
        <v>0</v>
      </c>
      <c r="K59" s="130">
        <f t="shared" si="8"/>
        <v>0</v>
      </c>
      <c r="L59" s="130">
        <f t="shared" si="8"/>
        <v>0</v>
      </c>
      <c r="M59" s="130">
        <f t="shared" si="8"/>
        <v>0</v>
      </c>
      <c r="N59" s="130">
        <f t="shared" si="8"/>
        <v>0</v>
      </c>
      <c r="O59" s="151" t="s">
        <v>520</v>
      </c>
    </row>
    <row r="60" spans="2:15">
      <c r="B60" s="16"/>
      <c r="C60" s="150" t="s">
        <v>514</v>
      </c>
      <c r="D60" s="153"/>
      <c r="E60" s="130">
        <f>E25</f>
        <v>108520</v>
      </c>
      <c r="F60" s="130" t="str">
        <f t="shared" ref="F60:N60" si="9">F25</f>
        <v>xxxxx</v>
      </c>
      <c r="G60" s="130">
        <f t="shared" si="9"/>
        <v>0</v>
      </c>
      <c r="H60" s="130">
        <f t="shared" si="9"/>
        <v>0</v>
      </c>
      <c r="I60" s="130">
        <f t="shared" si="9"/>
        <v>0</v>
      </c>
      <c r="J60" s="130">
        <f t="shared" si="9"/>
        <v>0</v>
      </c>
      <c r="K60" s="130">
        <f t="shared" si="9"/>
        <v>0</v>
      </c>
      <c r="L60" s="130">
        <f t="shared" si="9"/>
        <v>0</v>
      </c>
      <c r="M60" s="130">
        <f t="shared" si="9"/>
        <v>0</v>
      </c>
      <c r="N60" s="130">
        <f t="shared" si="9"/>
        <v>0</v>
      </c>
      <c r="O60" s="151" t="s">
        <v>143</v>
      </c>
    </row>
    <row r="61" spans="2:15">
      <c r="B61" s="16"/>
      <c r="C61" s="150" t="s">
        <v>141</v>
      </c>
      <c r="D61" s="153"/>
      <c r="E61" s="132" t="s">
        <v>503</v>
      </c>
      <c r="F61" s="132" t="str">
        <f t="shared" ref="F61:N61" si="10">F26</f>
        <v>Temp. (2m)</v>
      </c>
      <c r="G61" s="132" t="str">
        <f t="shared" si="10"/>
        <v>Temp. (2m)</v>
      </c>
      <c r="H61" s="132" t="str">
        <f t="shared" si="10"/>
        <v>Temp. (2m)</v>
      </c>
      <c r="I61" s="132" t="str">
        <f t="shared" si="10"/>
        <v>Temp. (2m)</v>
      </c>
      <c r="J61" s="132" t="str">
        <f t="shared" si="10"/>
        <v>Temp. (2m)</v>
      </c>
      <c r="K61" s="132" t="str">
        <f t="shared" si="10"/>
        <v>Temp. (2m)</v>
      </c>
      <c r="L61" s="132" t="str">
        <f t="shared" si="10"/>
        <v>Temp. (2m)</v>
      </c>
      <c r="M61" s="132" t="str">
        <f t="shared" si="10"/>
        <v>Temp. (2m)</v>
      </c>
      <c r="N61" s="132" t="str">
        <f t="shared" si="10"/>
        <v>Temp. (2m)</v>
      </c>
      <c r="O61" s="151" t="s">
        <v>142</v>
      </c>
    </row>
    <row r="62" spans="2:15"/>
    <row r="63" spans="2:15">
      <c r="C63" s="39" t="s">
        <v>518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525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12">ROUND(G67/$D$67,4)</f>
        <v>0.25</v>
      </c>
      <c r="H66" s="239">
        <f t="shared" si="12"/>
        <v>0.125</v>
      </c>
      <c r="I66" s="239">
        <f t="shared" si="12"/>
        <v>0</v>
      </c>
      <c r="J66" s="239">
        <f t="shared" si="12"/>
        <v>0</v>
      </c>
      <c r="K66" s="239">
        <f t="shared" si="12"/>
        <v>0</v>
      </c>
      <c r="L66" s="239">
        <f t="shared" si="12"/>
        <v>0</v>
      </c>
      <c r="M66" s="239">
        <f t="shared" si="12"/>
        <v>0</v>
      </c>
      <c r="N66" s="239">
        <f t="shared" si="12"/>
        <v>0</v>
      </c>
      <c r="O66" s="151"/>
    </row>
    <row r="67" spans="2:15">
      <c r="B67" s="16"/>
      <c r="C67" s="150" t="s">
        <v>532</v>
      </c>
      <c r="D67" s="152">
        <f>SUMPRODUCT(E67:N67,E64:N64)</f>
        <v>1</v>
      </c>
      <c r="E67" s="245">
        <f>E33</f>
        <v>1</v>
      </c>
      <c r="F67" s="245">
        <f t="shared" ref="F67:N67" si="13">F33</f>
        <v>0.5</v>
      </c>
      <c r="G67" s="245">
        <f t="shared" si="13"/>
        <v>0.25</v>
      </c>
      <c r="H67" s="245">
        <f t="shared" si="13"/>
        <v>0.125</v>
      </c>
      <c r="I67" s="245">
        <f t="shared" si="13"/>
        <v>0</v>
      </c>
      <c r="J67" s="245">
        <f t="shared" si="13"/>
        <v>0</v>
      </c>
      <c r="K67" s="245">
        <f t="shared" si="13"/>
        <v>0</v>
      </c>
      <c r="L67" s="245">
        <f t="shared" si="13"/>
        <v>0</v>
      </c>
      <c r="M67" s="245">
        <f t="shared" si="13"/>
        <v>0</v>
      </c>
      <c r="N67" s="245">
        <f t="shared" si="13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ref="F68:N68" si="14">F34</f>
        <v>D-1</v>
      </c>
      <c r="G68" s="130" t="str">
        <f t="shared" si="14"/>
        <v>D-2</v>
      </c>
      <c r="H68" s="130" t="str">
        <f t="shared" si="14"/>
        <v>D-3</v>
      </c>
      <c r="I68" s="130">
        <f t="shared" si="14"/>
        <v>0</v>
      </c>
      <c r="J68" s="130">
        <f t="shared" si="14"/>
        <v>0</v>
      </c>
      <c r="K68" s="130">
        <f t="shared" si="14"/>
        <v>0</v>
      </c>
      <c r="L68" s="130">
        <f t="shared" si="14"/>
        <v>0</v>
      </c>
      <c r="M68" s="130">
        <f t="shared" si="14"/>
        <v>0</v>
      </c>
      <c r="N68" s="130">
        <f t="shared" si="14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Kalendertag</v>
      </c>
      <c r="F69" s="133" t="str">
        <f t="shared" ref="F69:N69" si="15">F35</f>
        <v>Gastag</v>
      </c>
      <c r="G69" s="133" t="str">
        <f t="shared" si="15"/>
        <v>Gastag</v>
      </c>
      <c r="H69" s="133" t="str">
        <f t="shared" si="15"/>
        <v>Gastag</v>
      </c>
      <c r="I69" s="135">
        <f t="shared" si="15"/>
        <v>0</v>
      </c>
      <c r="J69" s="135">
        <f t="shared" si="15"/>
        <v>0</v>
      </c>
      <c r="K69" s="135">
        <f t="shared" si="15"/>
        <v>0</v>
      </c>
      <c r="L69" s="135">
        <f t="shared" si="15"/>
        <v>0</v>
      </c>
      <c r="M69" s="135">
        <f t="shared" si="15"/>
        <v>0</v>
      </c>
      <c r="N69" s="135">
        <f t="shared" si="15"/>
        <v>0</v>
      </c>
      <c r="O69" s="151" t="s">
        <v>142</v>
      </c>
    </row>
    <row r="70" spans="2:15">
      <c r="B70" s="16"/>
      <c r="C70" s="150" t="s">
        <v>604</v>
      </c>
      <c r="D70" s="127" t="s">
        <v>605</v>
      </c>
      <c r="E70" s="133" t="str">
        <f>E36</f>
        <v>CET/CEST</v>
      </c>
      <c r="F70" s="133" t="str">
        <f t="shared" ref="F70:N70" si="16">F36</f>
        <v>CET/CEST</v>
      </c>
      <c r="G70" s="133" t="str">
        <f t="shared" si="16"/>
        <v>CET/CEST</v>
      </c>
      <c r="H70" s="133" t="str">
        <f t="shared" si="16"/>
        <v>CET/CEST</v>
      </c>
      <c r="I70" s="135" t="str">
        <f t="shared" si="16"/>
        <v>CET/CEST</v>
      </c>
      <c r="J70" s="135" t="str">
        <f t="shared" si="16"/>
        <v>CET/CEST</v>
      </c>
      <c r="K70" s="135" t="str">
        <f t="shared" si="16"/>
        <v>CET/CEST</v>
      </c>
      <c r="L70" s="135" t="str">
        <f t="shared" si="16"/>
        <v>CET/CEST</v>
      </c>
      <c r="M70" s="135" t="str">
        <f t="shared" si="16"/>
        <v>CET/CEST</v>
      </c>
      <c r="N70" s="135" t="str">
        <f t="shared" si="16"/>
        <v>CET/CEST</v>
      </c>
      <c r="O70" s="151" t="s">
        <v>142</v>
      </c>
    </row>
    <row r="71" spans="2:15">
      <c r="B71" s="16"/>
      <c r="C71" s="153" t="s">
        <v>440</v>
      </c>
      <c r="D71" s="97" t="s">
        <v>537</v>
      </c>
      <c r="E71" s="136" t="s">
        <v>450</v>
      </c>
      <c r="F71" s="136" t="s">
        <v>450</v>
      </c>
      <c r="G71" s="136" t="str">
        <f t="shared" ref="G71:N71" si="17">G37</f>
        <v>Temp.-IST</v>
      </c>
      <c r="H71" s="136" t="str">
        <f t="shared" si="17"/>
        <v>Temp.-IST</v>
      </c>
      <c r="I71" s="136">
        <f t="shared" si="17"/>
        <v>0</v>
      </c>
      <c r="J71" s="136">
        <f t="shared" si="17"/>
        <v>0</v>
      </c>
      <c r="K71" s="136">
        <f t="shared" si="17"/>
        <v>0</v>
      </c>
      <c r="L71" s="136">
        <f t="shared" si="17"/>
        <v>0</v>
      </c>
      <c r="M71" s="136">
        <f t="shared" si="17"/>
        <v>0</v>
      </c>
      <c r="N71" s="136">
        <f t="shared" si="17"/>
        <v>0</v>
      </c>
      <c r="O71" s="151" t="s">
        <v>142</v>
      </c>
    </row>
    <row r="72" spans="2:15"/>
    <row r="73" spans="2:15" ht="15.75" customHeight="1">
      <c r="C73" s="292" t="s">
        <v>579</v>
      </c>
      <c r="D73" s="292"/>
      <c r="E73" s="292"/>
      <c r="F73" s="292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140" priority="31">
      <formula>IF(E$20&lt;=$F$18,1,0)</formula>
    </cfRule>
  </conditionalFormatting>
  <conditionalFormatting sqref="E33:N37">
    <cfRule type="expression" dxfId="139" priority="30">
      <formula>IF(E$31&lt;=$F$29,1,0)</formula>
    </cfRule>
  </conditionalFormatting>
  <conditionalFormatting sqref="E26:N26">
    <cfRule type="expression" dxfId="138" priority="29">
      <formula>IF(E$20&lt;=$F$18,1,0)</formula>
    </cfRule>
  </conditionalFormatting>
  <conditionalFormatting sqref="E26:N26">
    <cfRule type="expression" dxfId="137" priority="28">
      <formula>IF(E$20&lt;=$F$18,1,0)</formula>
    </cfRule>
  </conditionalFormatting>
  <conditionalFormatting sqref="E57:N60">
    <cfRule type="expression" dxfId="136" priority="25">
      <formula>IF(E$55&lt;=$F$53,1,0)</formula>
    </cfRule>
  </conditionalFormatting>
  <conditionalFormatting sqref="E61:N61">
    <cfRule type="expression" dxfId="135" priority="24">
      <formula>IF(E$55&lt;=$F$53,1,0)</formula>
    </cfRule>
  </conditionalFormatting>
  <conditionalFormatting sqref="E67:N69">
    <cfRule type="expression" dxfId="134" priority="18">
      <formula>IF(E$65&lt;=$F$63,1,0)</formula>
    </cfRule>
  </conditionalFormatting>
  <conditionalFormatting sqref="E66:N69 E71:N71">
    <cfRule type="expression" dxfId="133" priority="16">
      <formula>IF(E$65&gt;$F$63,1,0)</formula>
    </cfRule>
  </conditionalFormatting>
  <conditionalFormatting sqref="E57:N61">
    <cfRule type="expression" dxfId="132" priority="15">
      <formula>IF(E$55&gt;$F$53,1,0)</formula>
    </cfRule>
  </conditionalFormatting>
  <conditionalFormatting sqref="E21:N24 E26:N26 F25:N25">
    <cfRule type="expression" dxfId="131" priority="14">
      <formula>IF(E$20&gt;$F$18,1,0)</formula>
    </cfRule>
  </conditionalFormatting>
  <conditionalFormatting sqref="E33:N37">
    <cfRule type="expression" dxfId="130" priority="13">
      <formula>IF(E$31&gt;$F$29,1,0)</formula>
    </cfRule>
  </conditionalFormatting>
  <conditionalFormatting sqref="H11 H8:H9">
    <cfRule type="expression" dxfId="129" priority="12">
      <formula>IF($F$9=1,1,0)</formula>
    </cfRule>
  </conditionalFormatting>
  <conditionalFormatting sqref="E56:N56">
    <cfRule type="expression" dxfId="128" priority="11">
      <formula>IF(E$55&gt;$F$53,1,0)</formula>
    </cfRule>
  </conditionalFormatting>
  <conditionalFormatting sqref="E32:N32">
    <cfRule type="expression" dxfId="127" priority="10">
      <formula>IF(E$31&gt;$F$29,1,0)</formula>
    </cfRule>
  </conditionalFormatting>
  <conditionalFormatting sqref="E71:N71">
    <cfRule type="expression" dxfId="126" priority="9">
      <formula>IF(E$65&lt;=$F$63,1,0)</formula>
    </cfRule>
  </conditionalFormatting>
  <conditionalFormatting sqref="H10">
    <cfRule type="expression" dxfId="125" priority="8">
      <formula>IF($F$9=1,1,0)</formula>
    </cfRule>
  </conditionalFormatting>
  <conditionalFormatting sqref="E70:N70">
    <cfRule type="expression" dxfId="124" priority="5">
      <formula>IF(E$65&lt;=$F$63,1,0)</formula>
    </cfRule>
  </conditionalFormatting>
  <conditionalFormatting sqref="E70:N70">
    <cfRule type="expression" dxfId="123" priority="4">
      <formula>IF(E$65&gt;$F$63,1,0)</formula>
    </cfRule>
  </conditionalFormatting>
  <conditionalFormatting sqref="E25">
    <cfRule type="expression" dxfId="122" priority="3">
      <formula>IF(E$20&lt;=$F$18,1,0)</formula>
    </cfRule>
  </conditionalFormatting>
  <conditionalFormatting sqref="E25">
    <cfRule type="expression" dxfId="121" priority="2">
      <formula>IF(E$20&gt;$F$18,1,0)</formula>
    </cfRule>
  </conditionalFormatting>
  <conditionalFormatting sqref="I8">
    <cfRule type="expression" dxfId="120" priority="1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4 E70:N70 F35:N3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schwaben netz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521</v>
      </c>
      <c r="F9" s="128">
        <f>'SLP-Verfahren'!D43</f>
        <v>5</v>
      </c>
      <c r="H9" s="142" t="s">
        <v>600</v>
      </c>
    </row>
    <row r="10" spans="1:56">
      <c r="C10" s="39" t="s">
        <v>584</v>
      </c>
      <c r="F10" s="248">
        <v>2</v>
      </c>
      <c r="G10" s="40"/>
      <c r="H10" s="142" t="s">
        <v>601</v>
      </c>
    </row>
    <row r="11" spans="1:56">
      <c r="C11" s="39" t="s">
        <v>602</v>
      </c>
      <c r="F11" s="246" t="str">
        <f>INDEX('SLP-Verfahren'!D45:D59,'SLP-Temp-Gebiet #02'!F10)</f>
        <v>Harburg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 t="s">
        <v>527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516</v>
      </c>
      <c r="D17" s="144"/>
      <c r="R17" s="170"/>
      <c r="S17" s="170"/>
    </row>
    <row r="18" spans="2:20">
      <c r="C18" s="39" t="s">
        <v>522</v>
      </c>
      <c r="F18" s="33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0">
      <c r="B21" s="16"/>
      <c r="C21" s="150" t="s">
        <v>524</v>
      </c>
      <c r="D21" s="127" t="s">
        <v>515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>
      <c r="B22" s="16"/>
      <c r="C22" s="150" t="s">
        <v>536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0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0">
      <c r="B24" s="16"/>
      <c r="C24" s="150" t="s">
        <v>519</v>
      </c>
      <c r="D24" s="153"/>
      <c r="E24" s="130" t="s">
        <v>580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0">
      <c r="B25" s="16"/>
      <c r="C25" s="150" t="s">
        <v>514</v>
      </c>
      <c r="D25" s="153"/>
      <c r="E25" s="130" t="s">
        <v>361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0">
      <c r="B26" s="16"/>
      <c r="C26" s="150" t="s">
        <v>141</v>
      </c>
      <c r="D26" s="153"/>
      <c r="E26" s="130" t="s">
        <v>503</v>
      </c>
      <c r="F26" s="130" t="s">
        <v>503</v>
      </c>
      <c r="G26" s="130"/>
      <c r="H26" s="130"/>
      <c r="I26" s="130"/>
      <c r="J26" s="130"/>
      <c r="K26" s="130"/>
      <c r="L26" s="130"/>
      <c r="M26" s="130"/>
      <c r="N26" s="130"/>
      <c r="O26" s="151" t="s">
        <v>142</v>
      </c>
      <c r="Q26" s="171"/>
      <c r="R26" s="48" t="s">
        <v>503</v>
      </c>
      <c r="S26" s="48" t="s">
        <v>504</v>
      </c>
    </row>
    <row r="27" spans="2:20">
      <c r="B27" s="16"/>
      <c r="C27" s="154"/>
      <c r="Q27" s="171"/>
    </row>
    <row r="28" spans="2:20">
      <c r="C28" s="39" t="s">
        <v>518</v>
      </c>
      <c r="F28" s="33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>
      <c r="B30" s="16"/>
      <c r="C30" s="146" t="s">
        <v>140</v>
      </c>
      <c r="D30" s="147" t="s">
        <v>256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144</v>
      </c>
      <c r="Q30" s="171"/>
    </row>
    <row r="31" spans="2:20">
      <c r="B31" s="16"/>
      <c r="C31" s="150" t="s">
        <v>525</v>
      </c>
      <c r="D31" s="152" t="s">
        <v>255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0">
      <c r="B32" s="16"/>
      <c r="C32" s="150" t="s">
        <v>532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145</v>
      </c>
      <c r="Q32" s="171"/>
    </row>
    <row r="33" spans="2:28">
      <c r="B33" s="16"/>
      <c r="C33" s="150" t="s">
        <v>359</v>
      </c>
      <c r="D33" s="127" t="s">
        <v>358</v>
      </c>
      <c r="E33" s="130" t="s">
        <v>3</v>
      </c>
      <c r="F33" s="130" t="s">
        <v>357</v>
      </c>
      <c r="G33" s="130" t="s">
        <v>348</v>
      </c>
      <c r="H33" s="130" t="s">
        <v>349</v>
      </c>
      <c r="I33" s="130"/>
      <c r="J33" s="130"/>
      <c r="K33" s="130"/>
      <c r="L33" s="130"/>
      <c r="M33" s="130"/>
      <c r="N33" s="130"/>
      <c r="O33" s="151" t="s">
        <v>142</v>
      </c>
      <c r="Q33" s="171"/>
      <c r="R33" s="48" t="s">
        <v>3</v>
      </c>
      <c r="S33" s="48" t="s">
        <v>357</v>
      </c>
      <c r="T33" s="48" t="s">
        <v>348</v>
      </c>
      <c r="U33" s="48" t="s">
        <v>349</v>
      </c>
      <c r="V33" s="48" t="s">
        <v>350</v>
      </c>
      <c r="W33" s="48" t="s">
        <v>351</v>
      </c>
      <c r="X33" s="48" t="s">
        <v>352</v>
      </c>
      <c r="Y33" s="48" t="s">
        <v>353</v>
      </c>
      <c r="Z33" s="48" t="s">
        <v>354</v>
      </c>
      <c r="AA33" s="48" t="s">
        <v>355</v>
      </c>
      <c r="AB33" s="48" t="s">
        <v>356</v>
      </c>
    </row>
    <row r="34" spans="2:28">
      <c r="B34" s="16"/>
      <c r="C34" s="150" t="s">
        <v>448</v>
      </c>
      <c r="D34" s="127" t="s">
        <v>447</v>
      </c>
      <c r="E34" s="130" t="s">
        <v>511</v>
      </c>
      <c r="F34" s="130" t="s">
        <v>511</v>
      </c>
      <c r="G34" s="130" t="s">
        <v>511</v>
      </c>
      <c r="H34" s="130" t="s">
        <v>511</v>
      </c>
      <c r="I34" s="135"/>
      <c r="J34" s="135"/>
      <c r="K34" s="135"/>
      <c r="L34" s="135"/>
      <c r="M34" s="135"/>
      <c r="N34" s="135"/>
      <c r="O34" s="151" t="s">
        <v>142</v>
      </c>
      <c r="Q34" s="171"/>
      <c r="R34" s="48" t="s">
        <v>511</v>
      </c>
      <c r="S34" s="48" t="s">
        <v>512</v>
      </c>
    </row>
    <row r="35" spans="2:28">
      <c r="B35" s="16"/>
      <c r="C35" s="150" t="s">
        <v>604</v>
      </c>
      <c r="D35" s="127" t="s">
        <v>605</v>
      </c>
      <c r="E35" s="130" t="s">
        <v>603</v>
      </c>
      <c r="F35" s="130" t="s">
        <v>603</v>
      </c>
      <c r="G35" s="130" t="s">
        <v>603</v>
      </c>
      <c r="H35" s="130" t="s">
        <v>603</v>
      </c>
      <c r="I35" s="130" t="s">
        <v>603</v>
      </c>
      <c r="J35" s="130" t="s">
        <v>603</v>
      </c>
      <c r="K35" s="130" t="s">
        <v>603</v>
      </c>
      <c r="L35" s="130" t="s">
        <v>603</v>
      </c>
      <c r="M35" s="130" t="s">
        <v>603</v>
      </c>
      <c r="N35" s="130" t="s">
        <v>603</v>
      </c>
      <c r="O35" s="151" t="s">
        <v>142</v>
      </c>
      <c r="Q35" s="171"/>
      <c r="R35" s="48" t="s">
        <v>603</v>
      </c>
      <c r="S35" s="48" t="s">
        <v>606</v>
      </c>
      <c r="T35" s="40"/>
    </row>
    <row r="36" spans="2:28">
      <c r="B36" s="16"/>
      <c r="C36" s="153" t="s">
        <v>440</v>
      </c>
      <c r="D36" s="97" t="s">
        <v>537</v>
      </c>
      <c r="E36" s="135" t="s">
        <v>449</v>
      </c>
      <c r="F36" s="135" t="s">
        <v>449</v>
      </c>
      <c r="G36" s="135" t="s">
        <v>450</v>
      </c>
      <c r="H36" s="135" t="s">
        <v>450</v>
      </c>
      <c r="I36" s="135"/>
      <c r="J36" s="135"/>
      <c r="K36" s="135"/>
      <c r="L36" s="135"/>
      <c r="M36" s="135"/>
      <c r="N36" s="135"/>
      <c r="O36" s="151" t="s">
        <v>142</v>
      </c>
      <c r="Q36" s="171"/>
      <c r="R36" s="48" t="s">
        <v>450</v>
      </c>
      <c r="S36" s="48" t="s">
        <v>449</v>
      </c>
    </row>
    <row r="37" spans="2:28" ht="15.75" thickBot="1"/>
    <row r="38" spans="2:28">
      <c r="C38" s="156" t="s">
        <v>267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347</v>
      </c>
      <c r="D39" s="160"/>
      <c r="E39" s="160" t="s">
        <v>530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531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523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528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535</v>
      </c>
      <c r="D46" s="163" t="s">
        <v>533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360</v>
      </c>
      <c r="K46" s="160"/>
      <c r="L46" s="160"/>
      <c r="M46" s="160"/>
      <c r="N46" s="160"/>
      <c r="O46" s="161"/>
    </row>
    <row r="47" spans="2:28">
      <c r="C47" s="162" t="s">
        <v>346</v>
      </c>
      <c r="D47" s="163" t="s">
        <v>533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578</v>
      </c>
    </row>
    <row r="51" spans="2:15">
      <c r="I51" s="1"/>
    </row>
    <row r="52" spans="2:15">
      <c r="C52" s="39" t="s">
        <v>542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517</v>
      </c>
      <c r="D54" s="147" t="s">
        <v>513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</row>
    <row r="55" spans="2:15">
      <c r="B55" s="16"/>
      <c r="C55" s="150" t="s">
        <v>524</v>
      </c>
      <c r="D55" s="127" t="s">
        <v>515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>
      <c r="B56" s="16"/>
      <c r="C56" s="150" t="s">
        <v>536</v>
      </c>
      <c r="D56" s="152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145</v>
      </c>
    </row>
    <row r="57" spans="2:15">
      <c r="B57" s="16"/>
      <c r="C57" s="150" t="s">
        <v>137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142</v>
      </c>
    </row>
    <row r="58" spans="2:15">
      <c r="B58" s="16"/>
      <c r="C58" s="150" t="s">
        <v>519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520</v>
      </c>
    </row>
    <row r="59" spans="2:15">
      <c r="B59" s="16"/>
      <c r="C59" s="150" t="s">
        <v>514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143</v>
      </c>
    </row>
    <row r="60" spans="2:15">
      <c r="B60" s="16"/>
      <c r="C60" s="150" t="s">
        <v>141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142</v>
      </c>
    </row>
    <row r="61" spans="2:15"/>
    <row r="62" spans="2:15">
      <c r="C62" s="39" t="s">
        <v>518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140</v>
      </c>
      <c r="D64" s="147" t="s">
        <v>256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144</v>
      </c>
    </row>
    <row r="65" spans="2:15">
      <c r="B65" s="16"/>
      <c r="C65" s="150" t="s">
        <v>525</v>
      </c>
      <c r="D65" s="152" t="s">
        <v>255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1"/>
    </row>
    <row r="66" spans="2:15">
      <c r="B66" s="16"/>
      <c r="C66" s="150" t="s">
        <v>532</v>
      </c>
      <c r="D66" s="152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1" t="s">
        <v>145</v>
      </c>
    </row>
    <row r="67" spans="2:15">
      <c r="B67" s="16"/>
      <c r="C67" s="150" t="s">
        <v>359</v>
      </c>
      <c r="D67" s="127" t="s">
        <v>358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142</v>
      </c>
    </row>
    <row r="68" spans="2:15">
      <c r="B68" s="16"/>
      <c r="C68" s="150" t="s">
        <v>448</v>
      </c>
      <c r="D68" s="127" t="s">
        <v>447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142</v>
      </c>
    </row>
    <row r="69" spans="2:15">
      <c r="B69" s="16"/>
      <c r="C69" s="150" t="s">
        <v>604</v>
      </c>
      <c r="D69" s="127" t="s">
        <v>605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142</v>
      </c>
    </row>
    <row r="70" spans="2:15">
      <c r="B70" s="16"/>
      <c r="C70" s="153" t="s">
        <v>440</v>
      </c>
      <c r="D70" s="97" t="s">
        <v>537</v>
      </c>
      <c r="E70" s="136" t="s">
        <v>450</v>
      </c>
      <c r="F70" s="136" t="s">
        <v>450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142</v>
      </c>
    </row>
    <row r="71" spans="2:15"/>
    <row r="72" spans="2:15" ht="15.75" customHeight="1">
      <c r="C72" s="292" t="s">
        <v>579</v>
      </c>
      <c r="D72" s="292"/>
      <c r="E72" s="292"/>
      <c r="F72" s="292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119" priority="18">
      <formula>IF(E$20&lt;=$F$18,1,0)</formula>
    </cfRule>
  </conditionalFormatting>
  <conditionalFormatting sqref="E32:N36">
    <cfRule type="expression" dxfId="118" priority="17">
      <formula>IF(E$30&lt;=$F$28,1,0)</formula>
    </cfRule>
  </conditionalFormatting>
  <conditionalFormatting sqref="E26:F26">
    <cfRule type="expression" dxfId="117" priority="16">
      <formula>IF(E$20&lt;=$F$18,1,0)</formula>
    </cfRule>
  </conditionalFormatting>
  <conditionalFormatting sqref="E26:N26">
    <cfRule type="expression" dxfId="116" priority="15">
      <formula>IF(E$20&lt;=$F$18,1,0)</formula>
    </cfRule>
  </conditionalFormatting>
  <conditionalFormatting sqref="E56:N59">
    <cfRule type="expression" dxfId="115" priority="14">
      <formula>IF(E$54&lt;=$F$52,1,0)</formula>
    </cfRule>
  </conditionalFormatting>
  <conditionalFormatting sqref="E60:N60">
    <cfRule type="expression" dxfId="114" priority="13">
      <formula>IF(E$54&lt;=$F$52,1,0)</formula>
    </cfRule>
  </conditionalFormatting>
  <conditionalFormatting sqref="E66:N68">
    <cfRule type="expression" dxfId="113" priority="12">
      <formula>IF(E$64&lt;=$F$62,1,0)</formula>
    </cfRule>
  </conditionalFormatting>
  <conditionalFormatting sqref="E65:N68 E70:N70">
    <cfRule type="expression" dxfId="112" priority="11">
      <formula>IF(E$64&gt;$F$62,1,0)</formula>
    </cfRule>
  </conditionalFormatting>
  <conditionalFormatting sqref="E56:N60">
    <cfRule type="expression" dxfId="111" priority="10">
      <formula>IF(E$54&gt;$F$52,1,0)</formula>
    </cfRule>
  </conditionalFormatting>
  <conditionalFormatting sqref="E21:N26">
    <cfRule type="expression" dxfId="110" priority="9">
      <formula>IF(E$20&gt;$F$18,1,0)</formula>
    </cfRule>
  </conditionalFormatting>
  <conditionalFormatting sqref="E32:N36">
    <cfRule type="expression" dxfId="109" priority="8">
      <formula>IF(E$30&gt;$F$28,1,0)</formula>
    </cfRule>
  </conditionalFormatting>
  <conditionalFormatting sqref="H11 H8:H9">
    <cfRule type="expression" dxfId="108" priority="7">
      <formula>IF($F$9=1,1,0)</formula>
    </cfRule>
  </conditionalFormatting>
  <conditionalFormatting sqref="E55:N55">
    <cfRule type="expression" dxfId="107" priority="6">
      <formula>IF(E$54&gt;$F$52,1,0)</formula>
    </cfRule>
  </conditionalFormatting>
  <conditionalFormatting sqref="E31:N31">
    <cfRule type="expression" dxfId="106" priority="5">
      <formula>IF(E$30&gt;$F$28,1,0)</formula>
    </cfRule>
  </conditionalFormatting>
  <conditionalFormatting sqref="E70:N70">
    <cfRule type="expression" dxfId="105" priority="4">
      <formula>IF(E$64&lt;=$F$62,1,0)</formula>
    </cfRule>
  </conditionalFormatting>
  <conditionalFormatting sqref="H10">
    <cfRule type="expression" dxfId="104" priority="3">
      <formula>IF($F$9=1,1,0)</formula>
    </cfRule>
  </conditionalFormatting>
  <conditionalFormatting sqref="E69:N69">
    <cfRule type="expression" dxfId="103" priority="2">
      <formula>IF(E$64&lt;=$F$62,1,0)</formula>
    </cfRule>
  </conditionalFormatting>
  <conditionalFormatting sqref="E69:N69">
    <cfRule type="expression" dxfId="10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84AA4-361E-4D70-8D00-3F9E8785CC63}">
  <sheetPr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8554687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tr">
        <f>Netzbetreiber!D9</f>
        <v>schwaben netz gmbh</v>
      </c>
    </row>
    <row r="5" spans="1:56">
      <c r="C5" s="39" t="s">
        <v>441</v>
      </c>
      <c r="D5" s="40"/>
      <c r="E5" s="41" t="str">
        <f>Netzbetreiber!D28</f>
        <v>schwaben netz</v>
      </c>
    </row>
    <row r="6" spans="1:56">
      <c r="C6" s="39" t="s">
        <v>485</v>
      </c>
      <c r="D6" s="40"/>
      <c r="E6" s="288">
        <f>Netzbetreiber!D11</f>
        <v>9870032500000</v>
      </c>
    </row>
    <row r="7" spans="1:56">
      <c r="C7" s="39" t="s">
        <v>133</v>
      </c>
      <c r="D7" s="40"/>
      <c r="E7" s="34">
        <f>Netzbetreiber!D6</f>
        <v>43586</v>
      </c>
    </row>
    <row r="8" spans="1:56">
      <c r="H8" s="67" t="s">
        <v>495</v>
      </c>
      <c r="I8" s="142" t="s">
        <v>678</v>
      </c>
    </row>
    <row r="9" spans="1:56">
      <c r="C9" s="39" t="s">
        <v>521</v>
      </c>
      <c r="F9" s="128">
        <f>'SLP-Verfahren'!D43</f>
        <v>5</v>
      </c>
      <c r="H9" s="142"/>
    </row>
    <row r="10" spans="1:56">
      <c r="C10" s="39" t="s">
        <v>584</v>
      </c>
      <c r="F10" s="248">
        <v>2</v>
      </c>
      <c r="G10" s="40"/>
      <c r="H10" s="142"/>
    </row>
    <row r="11" spans="1:56">
      <c r="C11" s="39" t="s">
        <v>602</v>
      </c>
      <c r="F11" s="246" t="str">
        <f>INDEX('SLP-Verfahren'!D45:D59,'SLP-Temp-Gebiet Harburg'!F10)</f>
        <v>Harburg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/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516</v>
      </c>
      <c r="D17" s="144"/>
      <c r="R17" s="170"/>
      <c r="S17" s="170"/>
    </row>
    <row r="18" spans="2:21">
      <c r="C18" s="39" t="s">
        <v>522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524</v>
      </c>
      <c r="D21" s="127" t="s">
        <v>515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536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502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>
        <f>O15</f>
        <v>0</v>
      </c>
    </row>
    <row r="24" spans="2:21">
      <c r="B24" s="16"/>
      <c r="C24" s="150" t="s">
        <v>519</v>
      </c>
      <c r="D24" s="153"/>
      <c r="E24" s="130" t="s">
        <v>662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1">
      <c r="B25" s="16"/>
      <c r="C25" s="150" t="s">
        <v>514</v>
      </c>
      <c r="D25" s="153"/>
      <c r="E25" s="130">
        <v>108500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654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654</v>
      </c>
      <c r="T26" s="48" t="s">
        <v>655</v>
      </c>
      <c r="U26" s="48" t="s">
        <v>504</v>
      </c>
    </row>
    <row r="27" spans="2:21">
      <c r="B27" s="16"/>
      <c r="C27" s="150" t="s">
        <v>653</v>
      </c>
      <c r="D27" s="153"/>
      <c r="E27" s="153" t="s">
        <v>666</v>
      </c>
      <c r="F27" s="153" t="str">
        <f>IF(F26="Individuelle GPT",CONCATENATE(Netzbetreiber!$D$11,'SLP-Temp-Gebiet Harburg'!F25,"B"),IF('SLP-Temp-Gebiet Harburg'!F26="Allgemeine GPT",CONCATENATE(Netzbetreiber!$D$11,'SLP-Temp-Gebiet Harburg'!F25,"A"),""))</f>
        <v/>
      </c>
      <c r="G27" s="153" t="str">
        <f>IF(G26="Individuelle GPT",CONCATENATE(Netzbetreiber!$D$11,'SLP-Temp-Gebiet Harburg'!G25,"B"),IF('SLP-Temp-Gebiet Harburg'!G26="Allgemeine GPT",CONCATENATE(Netzbetreiber!$D$11,'SLP-Temp-Gebiet Harburg'!G25,"A"),""))</f>
        <v/>
      </c>
      <c r="H27" s="153" t="str">
        <f>IF(H26="Individuelle GPT",CONCATENATE(Netzbetreiber!$D$11,'SLP-Temp-Gebiet Harburg'!H25,"B"),IF('SLP-Temp-Gebiet Harburg'!H26="Allgemeine GPT",CONCATENATE(Netzbetreiber!$D$11,'SLP-Temp-Gebiet Harburg'!H25,"A"),""))</f>
        <v/>
      </c>
      <c r="I27" s="153" t="str">
        <f>IF(I26="Individuelle GPT",CONCATENATE(Netzbetreiber!$D$11,'SLP-Temp-Gebiet Harburg'!I25,"B"),IF('SLP-Temp-Gebiet Harburg'!I26="Allgemeine GPT",CONCATENATE(Netzbetreiber!$D$11,'SLP-Temp-Gebiet Harburg'!I25,"A"),""))</f>
        <v/>
      </c>
      <c r="J27" s="153" t="str">
        <f>IF(J26="Individuelle GPT",CONCATENATE(Netzbetreiber!$D$11,'SLP-Temp-Gebiet Harburg'!J25,"B"),IF('SLP-Temp-Gebiet Harburg'!J26="Allgemeine GPT",CONCATENATE(Netzbetreiber!$D$11,'SLP-Temp-Gebiet Harburg'!J25,"A"),""))</f>
        <v/>
      </c>
      <c r="K27" s="153" t="str">
        <f>IF(K26="Individuelle GPT",CONCATENATE(Netzbetreiber!$D$11,'SLP-Temp-Gebiet Harburg'!K25,"B"),IF('SLP-Temp-Gebiet Harburg'!K26="Allgemeine GPT",CONCATENATE(Netzbetreiber!$D$11,'SLP-Temp-Gebiet Harburg'!K25,"A"),""))</f>
        <v/>
      </c>
      <c r="L27" s="153" t="str">
        <f>IF(L26="Individuelle GPT",CONCATENATE(Netzbetreiber!$D$11,'SLP-Temp-Gebiet Harburg'!L25,"B"),IF('SLP-Temp-Gebiet Harburg'!L26="Allgemeine GPT",CONCATENATE(Netzbetreiber!$D$11,'SLP-Temp-Gebiet Harburg'!L25,"A"),""))</f>
        <v/>
      </c>
      <c r="M27" s="153" t="str">
        <f>IF(M26="Individuelle GPT",CONCATENATE(Netzbetreiber!$D$11,'SLP-Temp-Gebiet Harburg'!M25,"B"),IF('SLP-Temp-Gebiet Harburg'!M26="Allgemeine GPT",CONCATENATE(Netzbetreiber!$D$11,'SLP-Temp-Gebiet Harburg'!M25,"A"),""))</f>
        <v/>
      </c>
      <c r="N27" s="153" t="str">
        <f>IF(N26="Individuelle GPT",CONCATENATE(Netzbetreiber!$D$11,'SLP-Temp-Gebiet Harburg'!N25,"B"),IF('SLP-Temp-Gebiet Harburg'!N26="Allgemeine GPT",CONCATENATE(Netzbetreiber!$D$11,'SLP-Temp-Gebiet Harburg'!N25,"A"),""))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518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525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532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512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604</v>
      </c>
      <c r="D36" s="127" t="s">
        <v>605</v>
      </c>
      <c r="E36" s="130" t="s">
        <v>603</v>
      </c>
      <c r="F36" s="130" t="s">
        <v>603</v>
      </c>
      <c r="G36" s="130" t="s">
        <v>603</v>
      </c>
      <c r="H36" s="130" t="s">
        <v>603</v>
      </c>
      <c r="I36" s="130" t="s">
        <v>603</v>
      </c>
      <c r="J36" s="130" t="s">
        <v>603</v>
      </c>
      <c r="K36" s="130" t="s">
        <v>603</v>
      </c>
      <c r="L36" s="130" t="s">
        <v>603</v>
      </c>
      <c r="M36" s="130" t="s">
        <v>603</v>
      </c>
      <c r="N36" s="130" t="s">
        <v>603</v>
      </c>
      <c r="O36" s="151" t="s">
        <v>142</v>
      </c>
      <c r="Q36" s="171"/>
      <c r="R36" s="48" t="s">
        <v>603</v>
      </c>
      <c r="S36" s="48" t="s">
        <v>606</v>
      </c>
      <c r="T36" s="40"/>
    </row>
    <row r="37" spans="2:28">
      <c r="B37" s="16"/>
      <c r="C37" s="153" t="s">
        <v>440</v>
      </c>
      <c r="D37" s="97" t="s">
        <v>537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523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529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534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535</v>
      </c>
      <c r="D47" s="163" t="s">
        <v>533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533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578</v>
      </c>
    </row>
    <row r="52" spans="2:15">
      <c r="I52" s="1"/>
    </row>
    <row r="53" spans="2:15">
      <c r="C53" s="39" t="s">
        <v>542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517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524</v>
      </c>
      <c r="D56" s="127" t="s">
        <v>515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536</v>
      </c>
      <c r="D57" s="152">
        <f>SUMPRODUCT(E57:N57,E54:N54)</f>
        <v>1</v>
      </c>
      <c r="E57" s="240">
        <f>E22</f>
        <v>1</v>
      </c>
      <c r="F57" s="240">
        <f t="shared" ref="F57:N61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MeteoGroup</v>
      </c>
      <c r="F58" s="130" t="str">
        <f t="shared" si="6"/>
        <v>DWD</v>
      </c>
      <c r="G58" s="130" t="str">
        <f t="shared" si="6"/>
        <v>DWD</v>
      </c>
      <c r="H58" s="130" t="str">
        <f t="shared" si="6"/>
        <v>DWD</v>
      </c>
      <c r="I58" s="130" t="str">
        <f t="shared" si="6"/>
        <v>DWD</v>
      </c>
      <c r="J58" s="130" t="str">
        <f t="shared" si="6"/>
        <v>DWD</v>
      </c>
      <c r="K58" s="130" t="str">
        <f t="shared" si="6"/>
        <v>DWD</v>
      </c>
      <c r="L58" s="130" t="str">
        <f t="shared" si="6"/>
        <v>DWD</v>
      </c>
      <c r="M58" s="130" t="str">
        <f t="shared" si="6"/>
        <v>DWD</v>
      </c>
      <c r="N58" s="130" t="str">
        <f t="shared" si="6"/>
        <v>DWD</v>
      </c>
      <c r="O58" s="151" t="s">
        <v>142</v>
      </c>
    </row>
    <row r="59" spans="2:15">
      <c r="B59" s="16"/>
      <c r="C59" s="150" t="s">
        <v>519</v>
      </c>
      <c r="D59" s="153"/>
      <c r="E59" s="130" t="str">
        <f>E24</f>
        <v>Harburg</v>
      </c>
      <c r="F59" s="130" t="str">
        <f t="shared" si="6"/>
        <v>DEF-St.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520</v>
      </c>
    </row>
    <row r="60" spans="2:15">
      <c r="B60" s="16"/>
      <c r="C60" s="150" t="s">
        <v>514</v>
      </c>
      <c r="D60" s="153"/>
      <c r="E60" s="130">
        <f>E25</f>
        <v>108500</v>
      </c>
      <c r="F60" s="130" t="str">
        <f t="shared" si="6"/>
        <v>xxxxx</v>
      </c>
      <c r="G60" s="130">
        <f t="shared" si="6"/>
        <v>0</v>
      </c>
      <c r="H60" s="130">
        <f t="shared" si="6"/>
        <v>0</v>
      </c>
      <c r="I60" s="130">
        <f t="shared" si="6"/>
        <v>0</v>
      </c>
      <c r="J60" s="130">
        <f t="shared" si="6"/>
        <v>0</v>
      </c>
      <c r="K60" s="130">
        <f t="shared" si="6"/>
        <v>0</v>
      </c>
      <c r="L60" s="130">
        <f t="shared" si="6"/>
        <v>0</v>
      </c>
      <c r="M60" s="130">
        <f t="shared" si="6"/>
        <v>0</v>
      </c>
      <c r="N60" s="130">
        <f t="shared" si="6"/>
        <v>0</v>
      </c>
      <c r="O60" s="151" t="s">
        <v>143</v>
      </c>
    </row>
    <row r="61" spans="2:15">
      <c r="B61" s="16"/>
      <c r="C61" s="150" t="s">
        <v>141</v>
      </c>
      <c r="D61" s="153"/>
      <c r="E61" s="132" t="s">
        <v>503</v>
      </c>
      <c r="F61" s="132" t="str">
        <f t="shared" si="6"/>
        <v>Temp. (2m)</v>
      </c>
      <c r="G61" s="132" t="str">
        <f t="shared" si="6"/>
        <v>Temp. (2m)</v>
      </c>
      <c r="H61" s="132" t="str">
        <f t="shared" si="6"/>
        <v>Temp. (2m)</v>
      </c>
      <c r="I61" s="132" t="str">
        <f t="shared" si="6"/>
        <v>Temp. (2m)</v>
      </c>
      <c r="J61" s="132" t="str">
        <f t="shared" si="6"/>
        <v>Temp. (2m)</v>
      </c>
      <c r="K61" s="132" t="str">
        <f t="shared" si="6"/>
        <v>Temp. (2m)</v>
      </c>
      <c r="L61" s="132" t="str">
        <f t="shared" si="6"/>
        <v>Temp. (2m)</v>
      </c>
      <c r="M61" s="132" t="str">
        <f t="shared" si="6"/>
        <v>Temp. (2m)</v>
      </c>
      <c r="N61" s="132" t="str">
        <f t="shared" si="6"/>
        <v>Temp. (2m)</v>
      </c>
      <c r="O61" s="151" t="s">
        <v>142</v>
      </c>
    </row>
    <row r="62" spans="2:15"/>
    <row r="63" spans="2:15">
      <c r="C63" s="39" t="s">
        <v>518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7">IF(F65&gt;$F$63,0,1)</f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525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8">ROUND(G67/$D$67,4)</f>
        <v>0.25</v>
      </c>
      <c r="H66" s="239">
        <f t="shared" si="8"/>
        <v>0.125</v>
      </c>
      <c r="I66" s="239">
        <f t="shared" si="8"/>
        <v>0</v>
      </c>
      <c r="J66" s="239">
        <f t="shared" si="8"/>
        <v>0</v>
      </c>
      <c r="K66" s="239">
        <f t="shared" si="8"/>
        <v>0</v>
      </c>
      <c r="L66" s="239">
        <f t="shared" si="8"/>
        <v>0</v>
      </c>
      <c r="M66" s="239">
        <f t="shared" si="8"/>
        <v>0</v>
      </c>
      <c r="N66" s="239">
        <f t="shared" si="8"/>
        <v>0</v>
      </c>
      <c r="O66" s="151"/>
    </row>
    <row r="67" spans="2:15">
      <c r="B67" s="16"/>
      <c r="C67" s="150" t="s">
        <v>532</v>
      </c>
      <c r="D67" s="152">
        <f>SUMPRODUCT(E67:N67,E64:N64)</f>
        <v>1</v>
      </c>
      <c r="E67" s="245">
        <f>E33</f>
        <v>1</v>
      </c>
      <c r="F67" s="245">
        <f t="shared" ref="F67:N71" si="9">F33</f>
        <v>0.5</v>
      </c>
      <c r="G67" s="245">
        <f t="shared" si="9"/>
        <v>0.25</v>
      </c>
      <c r="H67" s="245">
        <f t="shared" si="9"/>
        <v>0.125</v>
      </c>
      <c r="I67" s="245">
        <f t="shared" si="9"/>
        <v>0</v>
      </c>
      <c r="J67" s="245">
        <f t="shared" si="9"/>
        <v>0</v>
      </c>
      <c r="K67" s="245">
        <f t="shared" si="9"/>
        <v>0</v>
      </c>
      <c r="L67" s="245">
        <f t="shared" si="9"/>
        <v>0</v>
      </c>
      <c r="M67" s="245">
        <f t="shared" si="9"/>
        <v>0</v>
      </c>
      <c r="N67" s="245">
        <f t="shared" si="9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si="9"/>
        <v>D-1</v>
      </c>
      <c r="G68" s="130" t="str">
        <f t="shared" si="9"/>
        <v>D-2</v>
      </c>
      <c r="H68" s="130" t="str">
        <f t="shared" si="9"/>
        <v>D-3</v>
      </c>
      <c r="I68" s="130">
        <f t="shared" si="9"/>
        <v>0</v>
      </c>
      <c r="J68" s="130">
        <f t="shared" si="9"/>
        <v>0</v>
      </c>
      <c r="K68" s="130">
        <f t="shared" si="9"/>
        <v>0</v>
      </c>
      <c r="L68" s="130">
        <f t="shared" si="9"/>
        <v>0</v>
      </c>
      <c r="M68" s="130">
        <f t="shared" si="9"/>
        <v>0</v>
      </c>
      <c r="N68" s="130">
        <f t="shared" si="9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Kalendertag</v>
      </c>
      <c r="F69" s="133" t="str">
        <f t="shared" si="9"/>
        <v>Gastag</v>
      </c>
      <c r="G69" s="133" t="str">
        <f t="shared" si="9"/>
        <v>Gastag</v>
      </c>
      <c r="H69" s="133" t="str">
        <f t="shared" si="9"/>
        <v>Gastag</v>
      </c>
      <c r="I69" s="135">
        <f t="shared" si="9"/>
        <v>0</v>
      </c>
      <c r="J69" s="135">
        <f t="shared" si="9"/>
        <v>0</v>
      </c>
      <c r="K69" s="135">
        <f t="shared" si="9"/>
        <v>0</v>
      </c>
      <c r="L69" s="135">
        <f t="shared" si="9"/>
        <v>0</v>
      </c>
      <c r="M69" s="135">
        <f t="shared" si="9"/>
        <v>0</v>
      </c>
      <c r="N69" s="135">
        <f t="shared" si="9"/>
        <v>0</v>
      </c>
      <c r="O69" s="151" t="s">
        <v>142</v>
      </c>
    </row>
    <row r="70" spans="2:15">
      <c r="B70" s="16"/>
      <c r="C70" s="150" t="s">
        <v>604</v>
      </c>
      <c r="D70" s="127" t="s">
        <v>605</v>
      </c>
      <c r="E70" s="133" t="str">
        <f>E36</f>
        <v>CET/CEST</v>
      </c>
      <c r="F70" s="133" t="str">
        <f t="shared" si="9"/>
        <v>CET/CEST</v>
      </c>
      <c r="G70" s="133" t="str">
        <f t="shared" si="9"/>
        <v>CET/CEST</v>
      </c>
      <c r="H70" s="133" t="str">
        <f t="shared" si="9"/>
        <v>CET/CEST</v>
      </c>
      <c r="I70" s="135" t="str">
        <f t="shared" si="9"/>
        <v>CET/CEST</v>
      </c>
      <c r="J70" s="135" t="str">
        <f t="shared" si="9"/>
        <v>CET/CEST</v>
      </c>
      <c r="K70" s="135" t="str">
        <f t="shared" si="9"/>
        <v>CET/CEST</v>
      </c>
      <c r="L70" s="135" t="str">
        <f t="shared" si="9"/>
        <v>CET/CEST</v>
      </c>
      <c r="M70" s="135" t="str">
        <f t="shared" si="9"/>
        <v>CET/CEST</v>
      </c>
      <c r="N70" s="135" t="str">
        <f t="shared" si="9"/>
        <v>CET/CEST</v>
      </c>
      <c r="O70" s="151" t="s">
        <v>142</v>
      </c>
    </row>
    <row r="71" spans="2:15">
      <c r="B71" s="16"/>
      <c r="C71" s="153" t="s">
        <v>440</v>
      </c>
      <c r="D71" s="97" t="s">
        <v>537</v>
      </c>
      <c r="E71" s="136" t="s">
        <v>450</v>
      </c>
      <c r="F71" s="136" t="s">
        <v>450</v>
      </c>
      <c r="G71" s="136" t="str">
        <f t="shared" si="9"/>
        <v>Temp.-IST</v>
      </c>
      <c r="H71" s="136" t="str">
        <f t="shared" si="9"/>
        <v>Temp.-IST</v>
      </c>
      <c r="I71" s="136">
        <f t="shared" si="9"/>
        <v>0</v>
      </c>
      <c r="J71" s="136">
        <f t="shared" si="9"/>
        <v>0</v>
      </c>
      <c r="K71" s="136">
        <f t="shared" si="9"/>
        <v>0</v>
      </c>
      <c r="L71" s="136">
        <f t="shared" si="9"/>
        <v>0</v>
      </c>
      <c r="M71" s="136">
        <f t="shared" si="9"/>
        <v>0</v>
      </c>
      <c r="N71" s="136">
        <f t="shared" si="9"/>
        <v>0</v>
      </c>
      <c r="O71" s="151" t="s">
        <v>142</v>
      </c>
    </row>
    <row r="72" spans="2:15"/>
    <row r="73" spans="2:15" ht="15.75" customHeight="1">
      <c r="C73" s="292" t="s">
        <v>579</v>
      </c>
      <c r="D73" s="292"/>
      <c r="E73" s="292"/>
      <c r="F73" s="292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101" priority="21">
      <formula>IF(E$20&lt;=$F$18,1,0)</formula>
    </cfRule>
  </conditionalFormatting>
  <conditionalFormatting sqref="E33:N37">
    <cfRule type="expression" dxfId="100" priority="20">
      <formula>IF(E$31&lt;=$F$29,1,0)</formula>
    </cfRule>
  </conditionalFormatting>
  <conditionalFormatting sqref="E26:N26">
    <cfRule type="expression" dxfId="99" priority="19">
      <formula>IF(E$20&lt;=$F$18,1,0)</formula>
    </cfRule>
  </conditionalFormatting>
  <conditionalFormatting sqref="E26:N26">
    <cfRule type="expression" dxfId="98" priority="18">
      <formula>IF(E$20&lt;=$F$18,1,0)</formula>
    </cfRule>
  </conditionalFormatting>
  <conditionalFormatting sqref="E57:N60">
    <cfRule type="expression" dxfId="97" priority="17">
      <formula>IF(E$55&lt;=$F$53,1,0)</formula>
    </cfRule>
  </conditionalFormatting>
  <conditionalFormatting sqref="E61:N61">
    <cfRule type="expression" dxfId="96" priority="16">
      <formula>IF(E$55&lt;=$F$53,1,0)</formula>
    </cfRule>
  </conditionalFormatting>
  <conditionalFormatting sqref="E67:N69">
    <cfRule type="expression" dxfId="95" priority="15">
      <formula>IF(E$65&lt;=$F$63,1,0)</formula>
    </cfRule>
  </conditionalFormatting>
  <conditionalFormatting sqref="E66:N69 E71:N71">
    <cfRule type="expression" dxfId="94" priority="14">
      <formula>IF(E$65&gt;$F$63,1,0)</formula>
    </cfRule>
  </conditionalFormatting>
  <conditionalFormatting sqref="E57:N61">
    <cfRule type="expression" dxfId="93" priority="13">
      <formula>IF(E$55&gt;$F$53,1,0)</formula>
    </cfRule>
  </conditionalFormatting>
  <conditionalFormatting sqref="E21:N24 E26:N26 F25:N25">
    <cfRule type="expression" dxfId="92" priority="12">
      <formula>IF(E$20&gt;$F$18,1,0)</formula>
    </cfRule>
  </conditionalFormatting>
  <conditionalFormatting sqref="E33:N37">
    <cfRule type="expression" dxfId="91" priority="11">
      <formula>IF(E$31&gt;$F$29,1,0)</formula>
    </cfRule>
  </conditionalFormatting>
  <conditionalFormatting sqref="H11 H8:H9">
    <cfRule type="expression" dxfId="90" priority="10">
      <formula>IF($F$9=1,1,0)</formula>
    </cfRule>
  </conditionalFormatting>
  <conditionalFormatting sqref="E56:N56">
    <cfRule type="expression" dxfId="89" priority="9">
      <formula>IF(E$55&gt;$F$53,1,0)</formula>
    </cfRule>
  </conditionalFormatting>
  <conditionalFormatting sqref="E32:N32">
    <cfRule type="expression" dxfId="88" priority="8">
      <formula>IF(E$31&gt;$F$29,1,0)</formula>
    </cfRule>
  </conditionalFormatting>
  <conditionalFormatting sqref="E71:N71">
    <cfRule type="expression" dxfId="87" priority="7">
      <formula>IF(E$65&lt;=$F$63,1,0)</formula>
    </cfRule>
  </conditionalFormatting>
  <conditionalFormatting sqref="H10">
    <cfRule type="expression" dxfId="86" priority="6">
      <formula>IF($F$9=1,1,0)</formula>
    </cfRule>
  </conditionalFormatting>
  <conditionalFormatting sqref="E70:N70">
    <cfRule type="expression" dxfId="85" priority="5">
      <formula>IF(E$65&lt;=$F$63,1,0)</formula>
    </cfRule>
  </conditionalFormatting>
  <conditionalFormatting sqref="E70:N70">
    <cfRule type="expression" dxfId="84" priority="4">
      <formula>IF(E$65&gt;$F$63,1,0)</formula>
    </cfRule>
  </conditionalFormatting>
  <conditionalFormatting sqref="E25">
    <cfRule type="expression" dxfId="83" priority="3">
      <formula>IF(E$20&lt;=$F$18,1,0)</formula>
    </cfRule>
  </conditionalFormatting>
  <conditionalFormatting sqref="E25">
    <cfRule type="expression" dxfId="82" priority="2">
      <formula>IF(E$20&gt;$F$18,1,0)</formula>
    </cfRule>
  </conditionalFormatting>
  <conditionalFormatting sqref="I8">
    <cfRule type="expression" dxfId="81" priority="1">
      <formula>IF($F$9=1,1,0)</formula>
    </cfRule>
  </conditionalFormatting>
  <dataValidations count="14">
    <dataValidation type="list" allowBlank="1" showInputMessage="1" showErrorMessage="1" sqref="E61:N61" xr:uid="{32091B03-6D85-4198-8683-078D70E61B33}">
      <formula1>$R$27:$S$27</formula1>
    </dataValidation>
    <dataValidation type="list" allowBlank="1" showInputMessage="1" showErrorMessage="1" sqref="E26:N26" xr:uid="{BC10C9F8-FF12-495D-B9A2-74CB4C463F69}">
      <formula1>$R$26:$U$26</formula1>
    </dataValidation>
    <dataValidation type="list" allowBlank="1" showInputMessage="1" showErrorMessage="1" sqref="E36:N36 E70:N70" xr:uid="{B72D589D-1A8D-4E27-948D-EC2FCD8DAA36}">
      <formula1>$R$36:$S$36</formula1>
    </dataValidation>
    <dataValidation type="list" allowBlank="1" showInputMessage="1" showErrorMessage="1" sqref="G14:G15" xr:uid="{F27FEECB-B8E7-48F7-87C2-B9D458C5940C}">
      <formula1>$R$14:$AC$14</formula1>
    </dataValidation>
    <dataValidation type="list" allowBlank="1" showInputMessage="1" showErrorMessage="1" sqref="F14:F15" xr:uid="{EFD6A70A-28A1-4D00-ADFB-5F3F365D4ED6}">
      <formula1>$R$15:$AV$15</formula1>
    </dataValidation>
    <dataValidation type="list" allowBlank="1" showInputMessage="1" showErrorMessage="1" sqref="F63" xr:uid="{29279022-F38B-4AE2-824C-2839E4571255}">
      <formula1>$E$65:$N$65</formula1>
    </dataValidation>
    <dataValidation type="list" allowBlank="1" showInputMessage="1" showErrorMessage="1" sqref="F29" xr:uid="{0BD57A06-7100-4821-93E8-D8ABF86ACEDE}">
      <formula1>$E$31:$N$31</formula1>
    </dataValidation>
    <dataValidation type="list" allowBlank="1" showInputMessage="1" showErrorMessage="1" sqref="F18" xr:uid="{B338F34B-4FF5-46B4-AE0D-5A25CE3DB377}">
      <formula1>$E$20:$N$20</formula1>
    </dataValidation>
    <dataValidation type="list" allowBlank="1" showInputMessage="1" showErrorMessage="1" sqref="F53" xr:uid="{716181CA-25DC-482A-81E2-FB8256E31E3E}">
      <formula1>$E$55:$N$55</formula1>
    </dataValidation>
    <dataValidation type="list" allowBlank="1" showInputMessage="1" showErrorMessage="1" sqref="E23:N23 E58:N58" xr:uid="{691BBC36-9CC2-44A0-9B11-FA0EF6FA6879}">
      <formula1>$R$23:$T$23</formula1>
    </dataValidation>
    <dataValidation type="list" allowBlank="1" showInputMessage="1" showErrorMessage="1" sqref="E35:N35 E69:N69" xr:uid="{E2603360-1FF6-474A-90F4-D8AE6B2B8DF6}">
      <formula1>$R$35:$S$35</formula1>
    </dataValidation>
    <dataValidation type="list" allowBlank="1" showInputMessage="1" showErrorMessage="1" errorTitle="Prognosezeitraum" error="Werte zwischen 0 - 240h" sqref="E34:N34 E68:N68" xr:uid="{9B8101CF-0EDB-4824-B793-5465129C336D}">
      <formula1>$R$34:$AB$34</formula1>
    </dataValidation>
    <dataValidation type="list" allowBlank="1" showInputMessage="1" showErrorMessage="1" sqref="E37:N37 E71:N71" xr:uid="{317E56A2-4C03-4F83-A02A-174343B51609}">
      <formula1>$R$37:$S$37</formula1>
    </dataValidation>
    <dataValidation type="whole" allowBlank="1" showInputMessage="1" showErrorMessage="1" sqref="F9" xr:uid="{D90F3FD2-F528-451C-87E9-6BE694A0A4AD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48CF2B-427C-4237-A3D3-B9C1CC3B7B3B}">
          <x14:formula1>
            <xm:f>'SLP-Verfahren'!$H$44:$V$44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5235-4F12-421A-8688-691D40B1906E}">
  <sheetPr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6.8554687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tr">
        <f>Netzbetreiber!D9</f>
        <v>schwaben netz gmbh</v>
      </c>
    </row>
    <row r="5" spans="1:56">
      <c r="C5" s="39" t="s">
        <v>441</v>
      </c>
      <c r="D5" s="40"/>
      <c r="E5" s="41" t="str">
        <f>Netzbetreiber!D28</f>
        <v>schwaben netz</v>
      </c>
    </row>
    <row r="6" spans="1:56">
      <c r="C6" s="39" t="s">
        <v>485</v>
      </c>
      <c r="D6" s="40"/>
      <c r="E6" s="288">
        <f>Netzbetreiber!D11</f>
        <v>9870032500000</v>
      </c>
    </row>
    <row r="7" spans="1:56">
      <c r="C7" s="39" t="s">
        <v>133</v>
      </c>
      <c r="D7" s="40"/>
      <c r="E7" s="34">
        <f>Netzbetreiber!D6</f>
        <v>43586</v>
      </c>
    </row>
    <row r="8" spans="1:56">
      <c r="H8" s="67" t="s">
        <v>495</v>
      </c>
      <c r="I8" s="142" t="s">
        <v>678</v>
      </c>
    </row>
    <row r="9" spans="1:56">
      <c r="C9" s="39" t="s">
        <v>521</v>
      </c>
      <c r="F9" s="128">
        <f>'SLP-Verfahren'!D43</f>
        <v>5</v>
      </c>
      <c r="H9" s="142"/>
    </row>
    <row r="10" spans="1:56">
      <c r="C10" s="39" t="s">
        <v>584</v>
      </c>
      <c r="F10" s="248">
        <v>3</v>
      </c>
      <c r="G10" s="40"/>
      <c r="H10" s="142"/>
    </row>
    <row r="11" spans="1:56">
      <c r="C11" s="39" t="s">
        <v>602</v>
      </c>
      <c r="F11" s="246" t="str">
        <f>INDEX('SLP-Verfahren'!D45:D59,'SLP-Temp-Gebiet Hopferau'!F10)</f>
        <v>Hopferau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/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516</v>
      </c>
      <c r="D17" s="144"/>
      <c r="R17" s="170"/>
      <c r="S17" s="170"/>
    </row>
    <row r="18" spans="2:21">
      <c r="C18" s="39" t="s">
        <v>522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524</v>
      </c>
      <c r="D21" s="127" t="s">
        <v>515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536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502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>
        <f>O15</f>
        <v>0</v>
      </c>
    </row>
    <row r="24" spans="2:21">
      <c r="B24" s="16"/>
      <c r="C24" s="150" t="s">
        <v>519</v>
      </c>
      <c r="D24" s="153"/>
      <c r="E24" s="130" t="s">
        <v>663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1">
      <c r="B25" s="16"/>
      <c r="C25" s="150" t="s">
        <v>514</v>
      </c>
      <c r="D25" s="153"/>
      <c r="E25" s="130">
        <v>109510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654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654</v>
      </c>
      <c r="T26" s="48" t="s">
        <v>655</v>
      </c>
      <c r="U26" s="48" t="s">
        <v>504</v>
      </c>
    </row>
    <row r="27" spans="2:21">
      <c r="B27" s="16"/>
      <c r="C27" s="150" t="s">
        <v>653</v>
      </c>
      <c r="D27" s="153"/>
      <c r="E27" s="153" t="s">
        <v>666</v>
      </c>
      <c r="F27" s="153" t="str">
        <f>IF(F26="Individuelle GPT",CONCATENATE(Netzbetreiber!$D$11,'SLP-Temp-Gebiet Hopferau'!F25,"B"),IF('SLP-Temp-Gebiet Hopferau'!F26="Allgemeine GPT",CONCATENATE(Netzbetreiber!$D$11,'SLP-Temp-Gebiet Hopferau'!F25,"A"),""))</f>
        <v/>
      </c>
      <c r="G27" s="153" t="str">
        <f>IF(G26="Individuelle GPT",CONCATENATE(Netzbetreiber!$D$11,'SLP-Temp-Gebiet Hopferau'!G25,"B"),IF('SLP-Temp-Gebiet Hopferau'!G26="Allgemeine GPT",CONCATENATE(Netzbetreiber!$D$11,'SLP-Temp-Gebiet Hopferau'!G25,"A"),""))</f>
        <v/>
      </c>
      <c r="H27" s="153" t="str">
        <f>IF(H26="Individuelle GPT",CONCATENATE(Netzbetreiber!$D$11,'SLP-Temp-Gebiet Hopferau'!H25,"B"),IF('SLP-Temp-Gebiet Hopferau'!H26="Allgemeine GPT",CONCATENATE(Netzbetreiber!$D$11,'SLP-Temp-Gebiet Hopferau'!H25,"A"),""))</f>
        <v/>
      </c>
      <c r="I27" s="153" t="str">
        <f>IF(I26="Individuelle GPT",CONCATENATE(Netzbetreiber!$D$11,'SLP-Temp-Gebiet Hopferau'!I25,"B"),IF('SLP-Temp-Gebiet Hopferau'!I26="Allgemeine GPT",CONCATENATE(Netzbetreiber!$D$11,'SLP-Temp-Gebiet Hopferau'!I25,"A"),""))</f>
        <v/>
      </c>
      <c r="J27" s="153" t="str">
        <f>IF(J26="Individuelle GPT",CONCATENATE(Netzbetreiber!$D$11,'SLP-Temp-Gebiet Hopferau'!J25,"B"),IF('SLP-Temp-Gebiet Hopferau'!J26="Allgemeine GPT",CONCATENATE(Netzbetreiber!$D$11,'SLP-Temp-Gebiet Hopferau'!J25,"A"),""))</f>
        <v/>
      </c>
      <c r="K27" s="153" t="str">
        <f>IF(K26="Individuelle GPT",CONCATENATE(Netzbetreiber!$D$11,'SLP-Temp-Gebiet Hopferau'!K25,"B"),IF('SLP-Temp-Gebiet Hopferau'!K26="Allgemeine GPT",CONCATENATE(Netzbetreiber!$D$11,'SLP-Temp-Gebiet Hopferau'!K25,"A"),""))</f>
        <v/>
      </c>
      <c r="L27" s="153" t="str">
        <f>IF(L26="Individuelle GPT",CONCATENATE(Netzbetreiber!$D$11,'SLP-Temp-Gebiet Hopferau'!L25,"B"),IF('SLP-Temp-Gebiet Hopferau'!L26="Allgemeine GPT",CONCATENATE(Netzbetreiber!$D$11,'SLP-Temp-Gebiet Hopferau'!L25,"A"),""))</f>
        <v/>
      </c>
      <c r="M27" s="153" t="str">
        <f>IF(M26="Individuelle GPT",CONCATENATE(Netzbetreiber!$D$11,'SLP-Temp-Gebiet Hopferau'!M25,"B"),IF('SLP-Temp-Gebiet Hopferau'!M26="Allgemeine GPT",CONCATENATE(Netzbetreiber!$D$11,'SLP-Temp-Gebiet Hopferau'!M25,"A"),""))</f>
        <v/>
      </c>
      <c r="N27" s="153" t="str">
        <f>IF(N26="Individuelle GPT",CONCATENATE(Netzbetreiber!$D$11,'SLP-Temp-Gebiet Hopferau'!N25,"B"),IF('SLP-Temp-Gebiet Hopferau'!N26="Allgemeine GPT",CONCATENATE(Netzbetreiber!$D$11,'SLP-Temp-Gebiet Hopferau'!N25,"A"),""))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518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525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532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512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604</v>
      </c>
      <c r="D36" s="127" t="s">
        <v>605</v>
      </c>
      <c r="E36" s="130" t="s">
        <v>603</v>
      </c>
      <c r="F36" s="130" t="s">
        <v>603</v>
      </c>
      <c r="G36" s="130" t="s">
        <v>603</v>
      </c>
      <c r="H36" s="130" t="s">
        <v>603</v>
      </c>
      <c r="I36" s="130" t="s">
        <v>603</v>
      </c>
      <c r="J36" s="130" t="s">
        <v>603</v>
      </c>
      <c r="K36" s="130" t="s">
        <v>603</v>
      </c>
      <c r="L36" s="130" t="s">
        <v>603</v>
      </c>
      <c r="M36" s="130" t="s">
        <v>603</v>
      </c>
      <c r="N36" s="130" t="s">
        <v>603</v>
      </c>
      <c r="O36" s="151" t="s">
        <v>142</v>
      </c>
      <c r="Q36" s="171"/>
      <c r="R36" s="48" t="s">
        <v>603</v>
      </c>
      <c r="S36" s="48" t="s">
        <v>606</v>
      </c>
      <c r="T36" s="40"/>
    </row>
    <row r="37" spans="2:28">
      <c r="B37" s="16"/>
      <c r="C37" s="153" t="s">
        <v>440</v>
      </c>
      <c r="D37" s="97" t="s">
        <v>537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523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529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534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535</v>
      </c>
      <c r="D47" s="163" t="s">
        <v>533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533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578</v>
      </c>
    </row>
    <row r="52" spans="2:15">
      <c r="I52" s="1"/>
    </row>
    <row r="53" spans="2:15">
      <c r="C53" s="39" t="s">
        <v>542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517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524</v>
      </c>
      <c r="D56" s="127" t="s">
        <v>515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536</v>
      </c>
      <c r="D57" s="152">
        <f>SUMPRODUCT(E57:N57,E54:N54)</f>
        <v>1</v>
      </c>
      <c r="E57" s="240">
        <f>E22</f>
        <v>1</v>
      </c>
      <c r="F57" s="240">
        <f t="shared" ref="F57:N61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MeteoGroup</v>
      </c>
      <c r="F58" s="130" t="str">
        <f t="shared" si="6"/>
        <v>DWD</v>
      </c>
      <c r="G58" s="130" t="str">
        <f t="shared" si="6"/>
        <v>DWD</v>
      </c>
      <c r="H58" s="130" t="str">
        <f t="shared" si="6"/>
        <v>DWD</v>
      </c>
      <c r="I58" s="130" t="str">
        <f t="shared" si="6"/>
        <v>DWD</v>
      </c>
      <c r="J58" s="130" t="str">
        <f t="shared" si="6"/>
        <v>DWD</v>
      </c>
      <c r="K58" s="130" t="str">
        <f t="shared" si="6"/>
        <v>DWD</v>
      </c>
      <c r="L58" s="130" t="str">
        <f t="shared" si="6"/>
        <v>DWD</v>
      </c>
      <c r="M58" s="130" t="str">
        <f t="shared" si="6"/>
        <v>DWD</v>
      </c>
      <c r="N58" s="130" t="str">
        <f t="shared" si="6"/>
        <v>DWD</v>
      </c>
      <c r="O58" s="151" t="s">
        <v>142</v>
      </c>
    </row>
    <row r="59" spans="2:15">
      <c r="B59" s="16"/>
      <c r="C59" s="150" t="s">
        <v>519</v>
      </c>
      <c r="D59" s="153"/>
      <c r="E59" s="130" t="str">
        <f>E24</f>
        <v>Hopferau</v>
      </c>
      <c r="F59" s="130" t="str">
        <f t="shared" si="6"/>
        <v>DEF-St.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520</v>
      </c>
    </row>
    <row r="60" spans="2:15">
      <c r="B60" s="16"/>
      <c r="C60" s="150" t="s">
        <v>514</v>
      </c>
      <c r="D60" s="153"/>
      <c r="E60" s="130">
        <f>E25</f>
        <v>109510</v>
      </c>
      <c r="F60" s="130" t="str">
        <f t="shared" si="6"/>
        <v>xxxxx</v>
      </c>
      <c r="G60" s="130">
        <f t="shared" si="6"/>
        <v>0</v>
      </c>
      <c r="H60" s="130">
        <f t="shared" si="6"/>
        <v>0</v>
      </c>
      <c r="I60" s="130">
        <f t="shared" si="6"/>
        <v>0</v>
      </c>
      <c r="J60" s="130">
        <f t="shared" si="6"/>
        <v>0</v>
      </c>
      <c r="K60" s="130">
        <f t="shared" si="6"/>
        <v>0</v>
      </c>
      <c r="L60" s="130">
        <f t="shared" si="6"/>
        <v>0</v>
      </c>
      <c r="M60" s="130">
        <f t="shared" si="6"/>
        <v>0</v>
      </c>
      <c r="N60" s="130">
        <f t="shared" si="6"/>
        <v>0</v>
      </c>
      <c r="O60" s="151" t="s">
        <v>143</v>
      </c>
    </row>
    <row r="61" spans="2:15">
      <c r="B61" s="16"/>
      <c r="C61" s="150" t="s">
        <v>141</v>
      </c>
      <c r="D61" s="153"/>
      <c r="E61" s="132" t="s">
        <v>503</v>
      </c>
      <c r="F61" s="132" t="str">
        <f t="shared" si="6"/>
        <v>Temp. (2m)</v>
      </c>
      <c r="G61" s="132" t="str">
        <f t="shared" si="6"/>
        <v>Temp. (2m)</v>
      </c>
      <c r="H61" s="132" t="str">
        <f t="shared" si="6"/>
        <v>Temp. (2m)</v>
      </c>
      <c r="I61" s="132" t="str">
        <f t="shared" si="6"/>
        <v>Temp. (2m)</v>
      </c>
      <c r="J61" s="132" t="str">
        <f t="shared" si="6"/>
        <v>Temp. (2m)</v>
      </c>
      <c r="K61" s="132" t="str">
        <f t="shared" si="6"/>
        <v>Temp. (2m)</v>
      </c>
      <c r="L61" s="132" t="str">
        <f t="shared" si="6"/>
        <v>Temp. (2m)</v>
      </c>
      <c r="M61" s="132" t="str">
        <f t="shared" si="6"/>
        <v>Temp. (2m)</v>
      </c>
      <c r="N61" s="132" t="str">
        <f t="shared" si="6"/>
        <v>Temp. (2m)</v>
      </c>
      <c r="O61" s="151" t="s">
        <v>142</v>
      </c>
    </row>
    <row r="62" spans="2:15"/>
    <row r="63" spans="2:15">
      <c r="C63" s="39" t="s">
        <v>518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7">IF(F65&gt;$F$63,0,1)</f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525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8">ROUND(G67/$D$67,4)</f>
        <v>0.25</v>
      </c>
      <c r="H66" s="239">
        <f t="shared" si="8"/>
        <v>0.125</v>
      </c>
      <c r="I66" s="239">
        <f t="shared" si="8"/>
        <v>0</v>
      </c>
      <c r="J66" s="239">
        <f t="shared" si="8"/>
        <v>0</v>
      </c>
      <c r="K66" s="239">
        <f t="shared" si="8"/>
        <v>0</v>
      </c>
      <c r="L66" s="239">
        <f t="shared" si="8"/>
        <v>0</v>
      </c>
      <c r="M66" s="239">
        <f t="shared" si="8"/>
        <v>0</v>
      </c>
      <c r="N66" s="239">
        <f t="shared" si="8"/>
        <v>0</v>
      </c>
      <c r="O66" s="151"/>
    </row>
    <row r="67" spans="2:15">
      <c r="B67" s="16"/>
      <c r="C67" s="150" t="s">
        <v>532</v>
      </c>
      <c r="D67" s="152">
        <f>SUMPRODUCT(E67:N67,E64:N64)</f>
        <v>1</v>
      </c>
      <c r="E67" s="245">
        <f>E33</f>
        <v>1</v>
      </c>
      <c r="F67" s="245">
        <f t="shared" ref="F67:N71" si="9">F33</f>
        <v>0.5</v>
      </c>
      <c r="G67" s="245">
        <f t="shared" si="9"/>
        <v>0.25</v>
      </c>
      <c r="H67" s="245">
        <f t="shared" si="9"/>
        <v>0.125</v>
      </c>
      <c r="I67" s="245">
        <f t="shared" si="9"/>
        <v>0</v>
      </c>
      <c r="J67" s="245">
        <f t="shared" si="9"/>
        <v>0</v>
      </c>
      <c r="K67" s="245">
        <f t="shared" si="9"/>
        <v>0</v>
      </c>
      <c r="L67" s="245">
        <f t="shared" si="9"/>
        <v>0</v>
      </c>
      <c r="M67" s="245">
        <f t="shared" si="9"/>
        <v>0</v>
      </c>
      <c r="N67" s="245">
        <f t="shared" si="9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si="9"/>
        <v>D-1</v>
      </c>
      <c r="G68" s="130" t="str">
        <f t="shared" si="9"/>
        <v>D-2</v>
      </c>
      <c r="H68" s="130" t="str">
        <f t="shared" si="9"/>
        <v>D-3</v>
      </c>
      <c r="I68" s="130">
        <f t="shared" si="9"/>
        <v>0</v>
      </c>
      <c r="J68" s="130">
        <f t="shared" si="9"/>
        <v>0</v>
      </c>
      <c r="K68" s="130">
        <f t="shared" si="9"/>
        <v>0</v>
      </c>
      <c r="L68" s="130">
        <f t="shared" si="9"/>
        <v>0</v>
      </c>
      <c r="M68" s="130">
        <f t="shared" si="9"/>
        <v>0</v>
      </c>
      <c r="N68" s="130">
        <f t="shared" si="9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Kalendertag</v>
      </c>
      <c r="F69" s="133" t="str">
        <f t="shared" si="9"/>
        <v>Gastag</v>
      </c>
      <c r="G69" s="133" t="str">
        <f t="shared" si="9"/>
        <v>Gastag</v>
      </c>
      <c r="H69" s="133" t="str">
        <f t="shared" si="9"/>
        <v>Gastag</v>
      </c>
      <c r="I69" s="135">
        <f t="shared" si="9"/>
        <v>0</v>
      </c>
      <c r="J69" s="135">
        <f t="shared" si="9"/>
        <v>0</v>
      </c>
      <c r="K69" s="135">
        <f t="shared" si="9"/>
        <v>0</v>
      </c>
      <c r="L69" s="135">
        <f t="shared" si="9"/>
        <v>0</v>
      </c>
      <c r="M69" s="135">
        <f t="shared" si="9"/>
        <v>0</v>
      </c>
      <c r="N69" s="135">
        <f t="shared" si="9"/>
        <v>0</v>
      </c>
      <c r="O69" s="151" t="s">
        <v>142</v>
      </c>
    </row>
    <row r="70" spans="2:15">
      <c r="B70" s="16"/>
      <c r="C70" s="150" t="s">
        <v>604</v>
      </c>
      <c r="D70" s="127" t="s">
        <v>605</v>
      </c>
      <c r="E70" s="133" t="str">
        <f>E36</f>
        <v>CET/CEST</v>
      </c>
      <c r="F70" s="133" t="str">
        <f t="shared" si="9"/>
        <v>CET/CEST</v>
      </c>
      <c r="G70" s="133" t="str">
        <f t="shared" si="9"/>
        <v>CET/CEST</v>
      </c>
      <c r="H70" s="133" t="str">
        <f t="shared" si="9"/>
        <v>CET/CEST</v>
      </c>
      <c r="I70" s="135" t="str">
        <f t="shared" si="9"/>
        <v>CET/CEST</v>
      </c>
      <c r="J70" s="135" t="str">
        <f t="shared" si="9"/>
        <v>CET/CEST</v>
      </c>
      <c r="K70" s="135" t="str">
        <f t="shared" si="9"/>
        <v>CET/CEST</v>
      </c>
      <c r="L70" s="135" t="str">
        <f t="shared" si="9"/>
        <v>CET/CEST</v>
      </c>
      <c r="M70" s="135" t="str">
        <f t="shared" si="9"/>
        <v>CET/CEST</v>
      </c>
      <c r="N70" s="135" t="str">
        <f t="shared" si="9"/>
        <v>CET/CEST</v>
      </c>
      <c r="O70" s="151" t="s">
        <v>142</v>
      </c>
    </row>
    <row r="71" spans="2:15">
      <c r="B71" s="16"/>
      <c r="C71" s="153" t="s">
        <v>440</v>
      </c>
      <c r="D71" s="97" t="s">
        <v>537</v>
      </c>
      <c r="E71" s="136" t="s">
        <v>450</v>
      </c>
      <c r="F71" s="136" t="s">
        <v>450</v>
      </c>
      <c r="G71" s="136" t="str">
        <f t="shared" si="9"/>
        <v>Temp.-IST</v>
      </c>
      <c r="H71" s="136" t="str">
        <f t="shared" si="9"/>
        <v>Temp.-IST</v>
      </c>
      <c r="I71" s="136">
        <f t="shared" si="9"/>
        <v>0</v>
      </c>
      <c r="J71" s="136">
        <f t="shared" si="9"/>
        <v>0</v>
      </c>
      <c r="K71" s="136">
        <f t="shared" si="9"/>
        <v>0</v>
      </c>
      <c r="L71" s="136">
        <f t="shared" si="9"/>
        <v>0</v>
      </c>
      <c r="M71" s="136">
        <f t="shared" si="9"/>
        <v>0</v>
      </c>
      <c r="N71" s="136">
        <f t="shared" si="9"/>
        <v>0</v>
      </c>
      <c r="O71" s="151" t="s">
        <v>142</v>
      </c>
    </row>
    <row r="72" spans="2:15"/>
    <row r="73" spans="2:15" ht="15.75" customHeight="1">
      <c r="C73" s="292" t="s">
        <v>579</v>
      </c>
      <c r="D73" s="292"/>
      <c r="E73" s="292"/>
      <c r="F73" s="292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80" priority="21">
      <formula>IF(E$20&lt;=$F$18,1,0)</formula>
    </cfRule>
  </conditionalFormatting>
  <conditionalFormatting sqref="E33:N37">
    <cfRule type="expression" dxfId="79" priority="20">
      <formula>IF(E$31&lt;=$F$29,1,0)</formula>
    </cfRule>
  </conditionalFormatting>
  <conditionalFormatting sqref="E26:N26">
    <cfRule type="expression" dxfId="78" priority="19">
      <formula>IF(E$20&lt;=$F$18,1,0)</formula>
    </cfRule>
  </conditionalFormatting>
  <conditionalFormatting sqref="E26:N26">
    <cfRule type="expression" dxfId="77" priority="18">
      <formula>IF(E$20&lt;=$F$18,1,0)</formula>
    </cfRule>
  </conditionalFormatting>
  <conditionalFormatting sqref="E57:N60">
    <cfRule type="expression" dxfId="76" priority="17">
      <formula>IF(E$55&lt;=$F$53,1,0)</formula>
    </cfRule>
  </conditionalFormatting>
  <conditionalFormatting sqref="E61:N61">
    <cfRule type="expression" dxfId="75" priority="16">
      <formula>IF(E$55&lt;=$F$53,1,0)</formula>
    </cfRule>
  </conditionalFormatting>
  <conditionalFormatting sqref="E67:N69">
    <cfRule type="expression" dxfId="74" priority="15">
      <formula>IF(E$65&lt;=$F$63,1,0)</formula>
    </cfRule>
  </conditionalFormatting>
  <conditionalFormatting sqref="E66:N69 E71:N71">
    <cfRule type="expression" dxfId="73" priority="14">
      <formula>IF(E$65&gt;$F$63,1,0)</formula>
    </cfRule>
  </conditionalFormatting>
  <conditionalFormatting sqref="E57:N61">
    <cfRule type="expression" dxfId="72" priority="13">
      <formula>IF(E$55&gt;$F$53,1,0)</formula>
    </cfRule>
  </conditionalFormatting>
  <conditionalFormatting sqref="E21:N24 E26:N26 F25:N25">
    <cfRule type="expression" dxfId="71" priority="12">
      <formula>IF(E$20&gt;$F$18,1,0)</formula>
    </cfRule>
  </conditionalFormatting>
  <conditionalFormatting sqref="E33:N37">
    <cfRule type="expression" dxfId="70" priority="11">
      <formula>IF(E$31&gt;$F$29,1,0)</formula>
    </cfRule>
  </conditionalFormatting>
  <conditionalFormatting sqref="H11 H8:H9">
    <cfRule type="expression" dxfId="69" priority="10">
      <formula>IF($F$9=1,1,0)</formula>
    </cfRule>
  </conditionalFormatting>
  <conditionalFormatting sqref="E56:N56">
    <cfRule type="expression" dxfId="68" priority="9">
      <formula>IF(E$55&gt;$F$53,1,0)</formula>
    </cfRule>
  </conditionalFormatting>
  <conditionalFormatting sqref="E32:N32">
    <cfRule type="expression" dxfId="67" priority="8">
      <formula>IF(E$31&gt;$F$29,1,0)</formula>
    </cfRule>
  </conditionalFormatting>
  <conditionalFormatting sqref="E71:N71">
    <cfRule type="expression" dxfId="66" priority="7">
      <formula>IF(E$65&lt;=$F$63,1,0)</formula>
    </cfRule>
  </conditionalFormatting>
  <conditionalFormatting sqref="H10">
    <cfRule type="expression" dxfId="65" priority="6">
      <formula>IF($F$9=1,1,0)</formula>
    </cfRule>
  </conditionalFormatting>
  <conditionalFormatting sqref="E70:N70">
    <cfRule type="expression" dxfId="64" priority="5">
      <formula>IF(E$65&lt;=$F$63,1,0)</formula>
    </cfRule>
  </conditionalFormatting>
  <conditionalFormatting sqref="E70:N70">
    <cfRule type="expression" dxfId="63" priority="4">
      <formula>IF(E$65&gt;$F$63,1,0)</formula>
    </cfRule>
  </conditionalFormatting>
  <conditionalFormatting sqref="E25">
    <cfRule type="expression" dxfId="62" priority="3">
      <formula>IF(E$20&lt;=$F$18,1,0)</formula>
    </cfRule>
  </conditionalFormatting>
  <conditionalFormatting sqref="E25">
    <cfRule type="expression" dxfId="61" priority="2">
      <formula>IF(E$20&gt;$F$18,1,0)</formula>
    </cfRule>
  </conditionalFormatting>
  <conditionalFormatting sqref="I8">
    <cfRule type="expression" dxfId="60" priority="1">
      <formula>IF($F$9=1,1,0)</formula>
    </cfRule>
  </conditionalFormatting>
  <dataValidations count="14">
    <dataValidation type="whole" allowBlank="1" showInputMessage="1" showErrorMessage="1" sqref="F9" xr:uid="{48A55599-A85A-4B9A-A39B-50D29083D4E9}">
      <formula1>1</formula1>
      <formula2>20</formula2>
    </dataValidation>
    <dataValidation type="list" allowBlank="1" showInputMessage="1" showErrorMessage="1" sqref="E37:N37 E71:N71" xr:uid="{3BDDC3B1-F66F-45B4-90B4-1DDF5B15BE37}">
      <formula1>$R$37:$S$37</formula1>
    </dataValidation>
    <dataValidation type="list" allowBlank="1" showInputMessage="1" showErrorMessage="1" errorTitle="Prognosezeitraum" error="Werte zwischen 0 - 240h" sqref="E34:N34 E68:N68" xr:uid="{9566AA8E-6BA7-46A5-A447-5EB122D072F0}">
      <formula1>$R$34:$AB$34</formula1>
    </dataValidation>
    <dataValidation type="list" allowBlank="1" showInputMessage="1" showErrorMessage="1" sqref="E35:N35 E69:N69" xr:uid="{6EE6600D-312D-47A3-A4A6-DEAB0442422F}">
      <formula1>$R$35:$S$35</formula1>
    </dataValidation>
    <dataValidation type="list" allowBlank="1" showInputMessage="1" showErrorMessage="1" sqref="E23:N23 E58:N58" xr:uid="{87C4976A-E94E-429E-83E4-5D56B795148D}">
      <formula1>$R$23:$T$23</formula1>
    </dataValidation>
    <dataValidation type="list" allowBlank="1" showInputMessage="1" showErrorMessage="1" sqref="F53" xr:uid="{C37B0BC2-9262-434A-AB58-23A9B38506CC}">
      <formula1>$E$55:$N$55</formula1>
    </dataValidation>
    <dataValidation type="list" allowBlank="1" showInputMessage="1" showErrorMessage="1" sqref="F18" xr:uid="{B7B950F8-8388-4991-85DF-759F59879D6C}">
      <formula1>$E$20:$N$20</formula1>
    </dataValidation>
    <dataValidation type="list" allowBlank="1" showInputMessage="1" showErrorMessage="1" sqref="F29" xr:uid="{37088595-936B-4358-8F16-8F27BF8CD6BF}">
      <formula1>$E$31:$N$31</formula1>
    </dataValidation>
    <dataValidation type="list" allowBlank="1" showInputMessage="1" showErrorMessage="1" sqref="F63" xr:uid="{3287E008-5968-43A0-84EA-D3EB7C8C7F63}">
      <formula1>$E$65:$N$65</formula1>
    </dataValidation>
    <dataValidation type="list" allowBlank="1" showInputMessage="1" showErrorMessage="1" sqref="F14:F15" xr:uid="{28C24FCE-E2B0-4D56-9F2D-EA7AAE9347DF}">
      <formula1>$R$15:$AV$15</formula1>
    </dataValidation>
    <dataValidation type="list" allowBlank="1" showInputMessage="1" showErrorMessage="1" sqref="G14:G15" xr:uid="{39C5B9FC-7952-4F69-AF18-644F9CC0E6F7}">
      <formula1>$R$14:$AC$14</formula1>
    </dataValidation>
    <dataValidation type="list" allowBlank="1" showInputMessage="1" showErrorMessage="1" sqref="E36:N36 E70:N70" xr:uid="{35BF68E4-81DE-46E2-8DB7-989743FB8964}">
      <formula1>$R$36:$S$36</formula1>
    </dataValidation>
    <dataValidation type="list" allowBlank="1" showInputMessage="1" showErrorMessage="1" sqref="E26:N26" xr:uid="{76640A46-9D76-44D2-896D-38E2349AE563}">
      <formula1>$R$26:$U$26</formula1>
    </dataValidation>
    <dataValidation type="list" allowBlank="1" showInputMessage="1" showErrorMessage="1" sqref="E61:N61" xr:uid="{71BFFA95-0978-4B5F-8102-ADAF72533FAA}">
      <formula1>$R$27:$S$27</formula1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452764-9685-4A7D-AFF6-C40BB10B2491}">
          <x14:formula1>
            <xm:f>'SLP-Verfahren'!$H$44:$V$44</xm:f>
          </x14:formula1>
          <xm:sqref>F10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CE55-4B1F-4C93-AFA1-80545434EDCC}">
  <sheetPr>
    <tabColor rgb="FFFF0000"/>
    <pageSetUpPr fitToPage="1"/>
  </sheetPr>
  <dimension ref="A1:DV79"/>
  <sheetViews>
    <sheetView showGridLines="0" zoomScaleNormal="100" workbookViewId="0">
      <selection activeCell="I8" sqref="I8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7.285156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tr">
        <f>Netzbetreiber!D9</f>
        <v>schwaben netz gmbh</v>
      </c>
    </row>
    <row r="5" spans="1:56">
      <c r="C5" s="39" t="s">
        <v>441</v>
      </c>
      <c r="D5" s="40"/>
      <c r="E5" s="41" t="str">
        <f>Netzbetreiber!D28</f>
        <v>schwaben netz</v>
      </c>
    </row>
    <row r="6" spans="1:56">
      <c r="C6" s="39" t="s">
        <v>485</v>
      </c>
      <c r="D6" s="40"/>
      <c r="E6" s="288">
        <f>Netzbetreiber!D11</f>
        <v>9870032500000</v>
      </c>
    </row>
    <row r="7" spans="1:56">
      <c r="C7" s="39" t="s">
        <v>133</v>
      </c>
      <c r="D7" s="40"/>
      <c r="E7" s="34">
        <f>Netzbetreiber!D6</f>
        <v>43586</v>
      </c>
    </row>
    <row r="8" spans="1:56">
      <c r="H8" s="67" t="s">
        <v>495</v>
      </c>
      <c r="I8" s="142" t="s">
        <v>678</v>
      </c>
    </row>
    <row r="9" spans="1:56">
      <c r="C9" s="39" t="s">
        <v>521</v>
      </c>
      <c r="F9" s="128">
        <f>'SLP-Verfahren'!D43</f>
        <v>5</v>
      </c>
      <c r="H9" s="142"/>
    </row>
    <row r="10" spans="1:56">
      <c r="C10" s="39" t="s">
        <v>584</v>
      </c>
      <c r="F10" s="248">
        <v>4</v>
      </c>
      <c r="G10" s="40"/>
      <c r="H10" s="142"/>
    </row>
    <row r="11" spans="1:56">
      <c r="C11" s="39" t="s">
        <v>602</v>
      </c>
      <c r="F11" s="246" t="str">
        <f>INDEX('SLP-Verfahren'!D45:D59,'SLP-Temp-Gebiet Kaufbeuren'!F10)</f>
        <v>Kaufbeuren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/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516</v>
      </c>
      <c r="D17" s="144"/>
      <c r="R17" s="170"/>
      <c r="S17" s="170"/>
    </row>
    <row r="18" spans="2:21">
      <c r="C18" s="39" t="s">
        <v>522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524</v>
      </c>
      <c r="D21" s="127" t="s">
        <v>515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536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502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>
        <f>O15</f>
        <v>0</v>
      </c>
    </row>
    <row r="24" spans="2:21">
      <c r="B24" s="16"/>
      <c r="C24" s="150" t="s">
        <v>519</v>
      </c>
      <c r="D24" s="153"/>
      <c r="E24" s="130" t="s">
        <v>664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1">
      <c r="B25" s="16"/>
      <c r="C25" s="150" t="s">
        <v>514</v>
      </c>
      <c r="D25" s="153"/>
      <c r="E25" s="130">
        <v>197229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654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654</v>
      </c>
      <c r="T26" s="48" t="s">
        <v>655</v>
      </c>
      <c r="U26" s="48" t="s">
        <v>504</v>
      </c>
    </row>
    <row r="27" spans="2:21">
      <c r="B27" s="16"/>
      <c r="C27" s="150" t="s">
        <v>653</v>
      </c>
      <c r="D27" s="153"/>
      <c r="E27" s="153" t="s">
        <v>666</v>
      </c>
      <c r="F27" s="153" t="str">
        <f>IF(F26="Individuelle GPT",CONCATENATE(Netzbetreiber!$D$11,'SLP-Temp-Gebiet Kaufbeuren'!F25,"B"),IF('SLP-Temp-Gebiet Kaufbeuren'!F26="Allgemeine GPT",CONCATENATE(Netzbetreiber!$D$11,'SLP-Temp-Gebiet Kaufbeuren'!F25,"A"),""))</f>
        <v/>
      </c>
      <c r="G27" s="153" t="str">
        <f>IF(G26="Individuelle GPT",CONCATENATE(Netzbetreiber!$D$11,'SLP-Temp-Gebiet Kaufbeuren'!G25,"B"),IF('SLP-Temp-Gebiet Kaufbeuren'!G26="Allgemeine GPT",CONCATENATE(Netzbetreiber!$D$11,'SLP-Temp-Gebiet Kaufbeuren'!G25,"A"),""))</f>
        <v/>
      </c>
      <c r="H27" s="153" t="str">
        <f>IF(H26="Individuelle GPT",CONCATENATE(Netzbetreiber!$D$11,'SLP-Temp-Gebiet Kaufbeuren'!H25,"B"),IF('SLP-Temp-Gebiet Kaufbeuren'!H26="Allgemeine GPT",CONCATENATE(Netzbetreiber!$D$11,'SLP-Temp-Gebiet Kaufbeuren'!H25,"A"),""))</f>
        <v/>
      </c>
      <c r="I27" s="153" t="str">
        <f>IF(I26="Individuelle GPT",CONCATENATE(Netzbetreiber!$D$11,'SLP-Temp-Gebiet Kaufbeuren'!I25,"B"),IF('SLP-Temp-Gebiet Kaufbeuren'!I26="Allgemeine GPT",CONCATENATE(Netzbetreiber!$D$11,'SLP-Temp-Gebiet Kaufbeuren'!I25,"A"),""))</f>
        <v/>
      </c>
      <c r="J27" s="153" t="str">
        <f>IF(J26="Individuelle GPT",CONCATENATE(Netzbetreiber!$D$11,'SLP-Temp-Gebiet Kaufbeuren'!J25,"B"),IF('SLP-Temp-Gebiet Kaufbeuren'!J26="Allgemeine GPT",CONCATENATE(Netzbetreiber!$D$11,'SLP-Temp-Gebiet Kaufbeuren'!J25,"A"),""))</f>
        <v/>
      </c>
      <c r="K27" s="153" t="str">
        <f>IF(K26="Individuelle GPT",CONCATENATE(Netzbetreiber!$D$11,'SLP-Temp-Gebiet Kaufbeuren'!K25,"B"),IF('SLP-Temp-Gebiet Kaufbeuren'!K26="Allgemeine GPT",CONCATENATE(Netzbetreiber!$D$11,'SLP-Temp-Gebiet Kaufbeuren'!K25,"A"),""))</f>
        <v/>
      </c>
      <c r="L27" s="153" t="str">
        <f>IF(L26="Individuelle GPT",CONCATENATE(Netzbetreiber!$D$11,'SLP-Temp-Gebiet Kaufbeuren'!L25,"B"),IF('SLP-Temp-Gebiet Kaufbeuren'!L26="Allgemeine GPT",CONCATENATE(Netzbetreiber!$D$11,'SLP-Temp-Gebiet Kaufbeuren'!L25,"A"),""))</f>
        <v/>
      </c>
      <c r="M27" s="153" t="str">
        <f>IF(M26="Individuelle GPT",CONCATENATE(Netzbetreiber!$D$11,'SLP-Temp-Gebiet Kaufbeuren'!M25,"B"),IF('SLP-Temp-Gebiet Kaufbeuren'!M26="Allgemeine GPT",CONCATENATE(Netzbetreiber!$D$11,'SLP-Temp-Gebiet Kaufbeuren'!M25,"A"),""))</f>
        <v/>
      </c>
      <c r="N27" s="153" t="str">
        <f>IF(N26="Individuelle GPT",CONCATENATE(Netzbetreiber!$D$11,'SLP-Temp-Gebiet Kaufbeuren'!N25,"B"),IF('SLP-Temp-Gebiet Kaufbeuren'!N26="Allgemeine GPT",CONCATENATE(Netzbetreiber!$D$11,'SLP-Temp-Gebiet Kaufbeuren'!N25,"A"),""))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518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525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532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512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604</v>
      </c>
      <c r="D36" s="127" t="s">
        <v>605</v>
      </c>
      <c r="E36" s="130" t="s">
        <v>603</v>
      </c>
      <c r="F36" s="130" t="s">
        <v>603</v>
      </c>
      <c r="G36" s="130" t="s">
        <v>603</v>
      </c>
      <c r="H36" s="130" t="s">
        <v>603</v>
      </c>
      <c r="I36" s="130" t="s">
        <v>603</v>
      </c>
      <c r="J36" s="130" t="s">
        <v>603</v>
      </c>
      <c r="K36" s="130" t="s">
        <v>603</v>
      </c>
      <c r="L36" s="130" t="s">
        <v>603</v>
      </c>
      <c r="M36" s="130" t="s">
        <v>603</v>
      </c>
      <c r="N36" s="130" t="s">
        <v>603</v>
      </c>
      <c r="O36" s="151" t="s">
        <v>142</v>
      </c>
      <c r="Q36" s="171"/>
      <c r="R36" s="48" t="s">
        <v>603</v>
      </c>
      <c r="S36" s="48" t="s">
        <v>606</v>
      </c>
      <c r="T36" s="40"/>
    </row>
    <row r="37" spans="2:28">
      <c r="B37" s="16"/>
      <c r="C37" s="153" t="s">
        <v>440</v>
      </c>
      <c r="D37" s="97" t="s">
        <v>537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523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529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534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535</v>
      </c>
      <c r="D47" s="163" t="s">
        <v>533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533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578</v>
      </c>
    </row>
    <row r="52" spans="2:15">
      <c r="I52" s="1"/>
    </row>
    <row r="53" spans="2:15">
      <c r="C53" s="39" t="s">
        <v>542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517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524</v>
      </c>
      <c r="D56" s="127" t="s">
        <v>515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536</v>
      </c>
      <c r="D57" s="152">
        <f>SUMPRODUCT(E57:N57,E54:N54)</f>
        <v>1</v>
      </c>
      <c r="E57" s="240">
        <f>E22</f>
        <v>1</v>
      </c>
      <c r="F57" s="240">
        <f t="shared" ref="F57:N61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MeteoGroup</v>
      </c>
      <c r="F58" s="130" t="str">
        <f t="shared" si="6"/>
        <v>DWD</v>
      </c>
      <c r="G58" s="130" t="str">
        <f t="shared" si="6"/>
        <v>DWD</v>
      </c>
      <c r="H58" s="130" t="str">
        <f t="shared" si="6"/>
        <v>DWD</v>
      </c>
      <c r="I58" s="130" t="str">
        <f t="shared" si="6"/>
        <v>DWD</v>
      </c>
      <c r="J58" s="130" t="str">
        <f t="shared" si="6"/>
        <v>DWD</v>
      </c>
      <c r="K58" s="130" t="str">
        <f t="shared" si="6"/>
        <v>DWD</v>
      </c>
      <c r="L58" s="130" t="str">
        <f t="shared" si="6"/>
        <v>DWD</v>
      </c>
      <c r="M58" s="130" t="str">
        <f t="shared" si="6"/>
        <v>DWD</v>
      </c>
      <c r="N58" s="130" t="str">
        <f t="shared" si="6"/>
        <v>DWD</v>
      </c>
      <c r="O58" s="151" t="s">
        <v>142</v>
      </c>
    </row>
    <row r="59" spans="2:15">
      <c r="B59" s="16"/>
      <c r="C59" s="150" t="s">
        <v>519</v>
      </c>
      <c r="D59" s="153"/>
      <c r="E59" s="130" t="str">
        <f>E24</f>
        <v>Kaufbeuren</v>
      </c>
      <c r="F59" s="130" t="str">
        <f t="shared" si="6"/>
        <v>DEF-St.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520</v>
      </c>
    </row>
    <row r="60" spans="2:15">
      <c r="B60" s="16"/>
      <c r="C60" s="150" t="s">
        <v>514</v>
      </c>
      <c r="D60" s="153"/>
      <c r="E60" s="130">
        <f>E25</f>
        <v>197229</v>
      </c>
      <c r="F60" s="130" t="str">
        <f t="shared" si="6"/>
        <v>xxxxx</v>
      </c>
      <c r="G60" s="130">
        <f t="shared" si="6"/>
        <v>0</v>
      </c>
      <c r="H60" s="130">
        <f t="shared" si="6"/>
        <v>0</v>
      </c>
      <c r="I60" s="130">
        <f t="shared" si="6"/>
        <v>0</v>
      </c>
      <c r="J60" s="130">
        <f t="shared" si="6"/>
        <v>0</v>
      </c>
      <c r="K60" s="130">
        <f t="shared" si="6"/>
        <v>0</v>
      </c>
      <c r="L60" s="130">
        <f t="shared" si="6"/>
        <v>0</v>
      </c>
      <c r="M60" s="130">
        <f t="shared" si="6"/>
        <v>0</v>
      </c>
      <c r="N60" s="130">
        <f t="shared" si="6"/>
        <v>0</v>
      </c>
      <c r="O60" s="151" t="s">
        <v>143</v>
      </c>
    </row>
    <row r="61" spans="2:15">
      <c r="B61" s="16"/>
      <c r="C61" s="150" t="s">
        <v>141</v>
      </c>
      <c r="D61" s="153"/>
      <c r="E61" s="132" t="s">
        <v>503</v>
      </c>
      <c r="F61" s="132" t="str">
        <f t="shared" si="6"/>
        <v>Temp. (2m)</v>
      </c>
      <c r="G61" s="132" t="str">
        <f t="shared" si="6"/>
        <v>Temp. (2m)</v>
      </c>
      <c r="H61" s="132" t="str">
        <f t="shared" si="6"/>
        <v>Temp. (2m)</v>
      </c>
      <c r="I61" s="132" t="str">
        <f t="shared" si="6"/>
        <v>Temp. (2m)</v>
      </c>
      <c r="J61" s="132" t="str">
        <f t="shared" si="6"/>
        <v>Temp. (2m)</v>
      </c>
      <c r="K61" s="132" t="str">
        <f t="shared" si="6"/>
        <v>Temp. (2m)</v>
      </c>
      <c r="L61" s="132" t="str">
        <f t="shared" si="6"/>
        <v>Temp. (2m)</v>
      </c>
      <c r="M61" s="132" t="str">
        <f t="shared" si="6"/>
        <v>Temp. (2m)</v>
      </c>
      <c r="N61" s="132" t="str">
        <f t="shared" si="6"/>
        <v>Temp. (2m)</v>
      </c>
      <c r="O61" s="151" t="s">
        <v>142</v>
      </c>
    </row>
    <row r="62" spans="2:15"/>
    <row r="63" spans="2:15">
      <c r="C63" s="39" t="s">
        <v>518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7">IF(F65&gt;$F$63,0,1)</f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525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8">ROUND(G67/$D$67,4)</f>
        <v>0.25</v>
      </c>
      <c r="H66" s="239">
        <f t="shared" si="8"/>
        <v>0.125</v>
      </c>
      <c r="I66" s="239">
        <f t="shared" si="8"/>
        <v>0</v>
      </c>
      <c r="J66" s="239">
        <f t="shared" si="8"/>
        <v>0</v>
      </c>
      <c r="K66" s="239">
        <f t="shared" si="8"/>
        <v>0</v>
      </c>
      <c r="L66" s="239">
        <f t="shared" si="8"/>
        <v>0</v>
      </c>
      <c r="M66" s="239">
        <f t="shared" si="8"/>
        <v>0</v>
      </c>
      <c r="N66" s="239">
        <f t="shared" si="8"/>
        <v>0</v>
      </c>
      <c r="O66" s="151"/>
    </row>
    <row r="67" spans="2:15">
      <c r="B67" s="16"/>
      <c r="C67" s="150" t="s">
        <v>532</v>
      </c>
      <c r="D67" s="152">
        <f>SUMPRODUCT(E67:N67,E64:N64)</f>
        <v>1</v>
      </c>
      <c r="E67" s="245">
        <f>E33</f>
        <v>1</v>
      </c>
      <c r="F67" s="245">
        <f t="shared" ref="F67:N71" si="9">F33</f>
        <v>0.5</v>
      </c>
      <c r="G67" s="245">
        <f t="shared" si="9"/>
        <v>0.25</v>
      </c>
      <c r="H67" s="245">
        <f t="shared" si="9"/>
        <v>0.125</v>
      </c>
      <c r="I67" s="245">
        <f t="shared" si="9"/>
        <v>0</v>
      </c>
      <c r="J67" s="245">
        <f t="shared" si="9"/>
        <v>0</v>
      </c>
      <c r="K67" s="245">
        <f t="shared" si="9"/>
        <v>0</v>
      </c>
      <c r="L67" s="245">
        <f t="shared" si="9"/>
        <v>0</v>
      </c>
      <c r="M67" s="245">
        <f t="shared" si="9"/>
        <v>0</v>
      </c>
      <c r="N67" s="245">
        <f t="shared" si="9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si="9"/>
        <v>D-1</v>
      </c>
      <c r="G68" s="130" t="str">
        <f t="shared" si="9"/>
        <v>D-2</v>
      </c>
      <c r="H68" s="130" t="str">
        <f t="shared" si="9"/>
        <v>D-3</v>
      </c>
      <c r="I68" s="130">
        <f t="shared" si="9"/>
        <v>0</v>
      </c>
      <c r="J68" s="130">
        <f t="shared" si="9"/>
        <v>0</v>
      </c>
      <c r="K68" s="130">
        <f t="shared" si="9"/>
        <v>0</v>
      </c>
      <c r="L68" s="130">
        <f t="shared" si="9"/>
        <v>0</v>
      </c>
      <c r="M68" s="130">
        <f t="shared" si="9"/>
        <v>0</v>
      </c>
      <c r="N68" s="130">
        <f t="shared" si="9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Kalendertag</v>
      </c>
      <c r="F69" s="133" t="str">
        <f t="shared" si="9"/>
        <v>Gastag</v>
      </c>
      <c r="G69" s="133" t="str">
        <f t="shared" si="9"/>
        <v>Gastag</v>
      </c>
      <c r="H69" s="133" t="str">
        <f t="shared" si="9"/>
        <v>Gastag</v>
      </c>
      <c r="I69" s="135">
        <f t="shared" si="9"/>
        <v>0</v>
      </c>
      <c r="J69" s="135">
        <f t="shared" si="9"/>
        <v>0</v>
      </c>
      <c r="K69" s="135">
        <f t="shared" si="9"/>
        <v>0</v>
      </c>
      <c r="L69" s="135">
        <f t="shared" si="9"/>
        <v>0</v>
      </c>
      <c r="M69" s="135">
        <f t="shared" si="9"/>
        <v>0</v>
      </c>
      <c r="N69" s="135">
        <f t="shared" si="9"/>
        <v>0</v>
      </c>
      <c r="O69" s="151" t="s">
        <v>142</v>
      </c>
    </row>
    <row r="70" spans="2:15">
      <c r="B70" s="16"/>
      <c r="C70" s="150" t="s">
        <v>604</v>
      </c>
      <c r="D70" s="127" t="s">
        <v>605</v>
      </c>
      <c r="E70" s="133" t="str">
        <f>E36</f>
        <v>CET/CEST</v>
      </c>
      <c r="F70" s="133" t="str">
        <f t="shared" si="9"/>
        <v>CET/CEST</v>
      </c>
      <c r="G70" s="133" t="str">
        <f t="shared" si="9"/>
        <v>CET/CEST</v>
      </c>
      <c r="H70" s="133" t="str">
        <f t="shared" si="9"/>
        <v>CET/CEST</v>
      </c>
      <c r="I70" s="135" t="str">
        <f t="shared" si="9"/>
        <v>CET/CEST</v>
      </c>
      <c r="J70" s="135" t="str">
        <f t="shared" si="9"/>
        <v>CET/CEST</v>
      </c>
      <c r="K70" s="135" t="str">
        <f t="shared" si="9"/>
        <v>CET/CEST</v>
      </c>
      <c r="L70" s="135" t="str">
        <f t="shared" si="9"/>
        <v>CET/CEST</v>
      </c>
      <c r="M70" s="135" t="str">
        <f t="shared" si="9"/>
        <v>CET/CEST</v>
      </c>
      <c r="N70" s="135" t="str">
        <f t="shared" si="9"/>
        <v>CET/CEST</v>
      </c>
      <c r="O70" s="151" t="s">
        <v>142</v>
      </c>
    </row>
    <row r="71" spans="2:15">
      <c r="B71" s="16"/>
      <c r="C71" s="153" t="s">
        <v>440</v>
      </c>
      <c r="D71" s="97" t="s">
        <v>537</v>
      </c>
      <c r="E71" s="136" t="s">
        <v>450</v>
      </c>
      <c r="F71" s="136" t="s">
        <v>450</v>
      </c>
      <c r="G71" s="136" t="str">
        <f t="shared" si="9"/>
        <v>Temp.-IST</v>
      </c>
      <c r="H71" s="136" t="str">
        <f t="shared" si="9"/>
        <v>Temp.-IST</v>
      </c>
      <c r="I71" s="136">
        <f t="shared" si="9"/>
        <v>0</v>
      </c>
      <c r="J71" s="136">
        <f t="shared" si="9"/>
        <v>0</v>
      </c>
      <c r="K71" s="136">
        <f t="shared" si="9"/>
        <v>0</v>
      </c>
      <c r="L71" s="136">
        <f t="shared" si="9"/>
        <v>0</v>
      </c>
      <c r="M71" s="136">
        <f t="shared" si="9"/>
        <v>0</v>
      </c>
      <c r="N71" s="136">
        <f t="shared" si="9"/>
        <v>0</v>
      </c>
      <c r="O71" s="151" t="s">
        <v>142</v>
      </c>
    </row>
    <row r="72" spans="2:15"/>
    <row r="73" spans="2:15" ht="15.75" customHeight="1">
      <c r="C73" s="292" t="s">
        <v>579</v>
      </c>
      <c r="D73" s="292"/>
      <c r="E73" s="292"/>
      <c r="F73" s="292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F24:N25">
    <cfRule type="expression" dxfId="59" priority="23">
      <formula>IF(E$20&lt;=$F$18,1,0)</formula>
    </cfRule>
  </conditionalFormatting>
  <conditionalFormatting sqref="E33:N37">
    <cfRule type="expression" dxfId="58" priority="22">
      <formula>IF(E$31&lt;=$F$29,1,0)</formula>
    </cfRule>
  </conditionalFormatting>
  <conditionalFormatting sqref="E26:N26">
    <cfRule type="expression" dxfId="57" priority="21">
      <formula>IF(E$20&lt;=$F$18,1,0)</formula>
    </cfRule>
  </conditionalFormatting>
  <conditionalFormatting sqref="E26:N26">
    <cfRule type="expression" dxfId="56" priority="20">
      <formula>IF(E$20&lt;=$F$18,1,0)</formula>
    </cfRule>
  </conditionalFormatting>
  <conditionalFormatting sqref="E57:N60">
    <cfRule type="expression" dxfId="55" priority="19">
      <formula>IF(E$55&lt;=$F$53,1,0)</formula>
    </cfRule>
  </conditionalFormatting>
  <conditionalFormatting sqref="E61:N61">
    <cfRule type="expression" dxfId="54" priority="18">
      <formula>IF(E$55&lt;=$F$53,1,0)</formula>
    </cfRule>
  </conditionalFormatting>
  <conditionalFormatting sqref="E67:N69">
    <cfRule type="expression" dxfId="53" priority="17">
      <formula>IF(E$65&lt;=$F$63,1,0)</formula>
    </cfRule>
  </conditionalFormatting>
  <conditionalFormatting sqref="E66:N69 E71:N71">
    <cfRule type="expression" dxfId="52" priority="16">
      <formula>IF(E$65&gt;$F$63,1,0)</formula>
    </cfRule>
  </conditionalFormatting>
  <conditionalFormatting sqref="E57:N61">
    <cfRule type="expression" dxfId="51" priority="15">
      <formula>IF(E$55&gt;$F$53,1,0)</formula>
    </cfRule>
  </conditionalFormatting>
  <conditionalFormatting sqref="E21:N23 E26:N26 F24:N25">
    <cfRule type="expression" dxfId="50" priority="14">
      <formula>IF(E$20&gt;$F$18,1,0)</formula>
    </cfRule>
  </conditionalFormatting>
  <conditionalFormatting sqref="E33:N37">
    <cfRule type="expression" dxfId="49" priority="13">
      <formula>IF(E$31&gt;$F$29,1,0)</formula>
    </cfRule>
  </conditionalFormatting>
  <conditionalFormatting sqref="H11 H8:H9">
    <cfRule type="expression" dxfId="48" priority="12">
      <formula>IF($F$9=1,1,0)</formula>
    </cfRule>
  </conditionalFormatting>
  <conditionalFormatting sqref="E56:N56">
    <cfRule type="expression" dxfId="47" priority="11">
      <formula>IF(E$55&gt;$F$53,1,0)</formula>
    </cfRule>
  </conditionalFormatting>
  <conditionalFormatting sqref="E32:N32">
    <cfRule type="expression" dxfId="46" priority="10">
      <formula>IF(E$31&gt;$F$29,1,0)</formula>
    </cfRule>
  </conditionalFormatting>
  <conditionalFormatting sqref="E71:N71">
    <cfRule type="expression" dxfId="45" priority="9">
      <formula>IF(E$65&lt;=$F$63,1,0)</formula>
    </cfRule>
  </conditionalFormatting>
  <conditionalFormatting sqref="H10">
    <cfRule type="expression" dxfId="44" priority="8">
      <formula>IF($F$9=1,1,0)</formula>
    </cfRule>
  </conditionalFormatting>
  <conditionalFormatting sqref="E70:N70">
    <cfRule type="expression" dxfId="43" priority="7">
      <formula>IF(E$65&lt;=$F$63,1,0)</formula>
    </cfRule>
  </conditionalFormatting>
  <conditionalFormatting sqref="E70:N70">
    <cfRule type="expression" dxfId="42" priority="6">
      <formula>IF(E$65&gt;$F$63,1,0)</formula>
    </cfRule>
  </conditionalFormatting>
  <conditionalFormatting sqref="E24">
    <cfRule type="expression" dxfId="41" priority="5">
      <formula>IF(E$20&lt;=$F$18,1,0)</formula>
    </cfRule>
  </conditionalFormatting>
  <conditionalFormatting sqref="E24">
    <cfRule type="expression" dxfId="40" priority="4">
      <formula>IF(E$20&gt;$F$18,1,0)</formula>
    </cfRule>
  </conditionalFormatting>
  <conditionalFormatting sqref="E25">
    <cfRule type="expression" dxfId="39" priority="3">
      <formula>IF(E$20&lt;=$F$18,1,0)</formula>
    </cfRule>
  </conditionalFormatting>
  <conditionalFormatting sqref="E25">
    <cfRule type="expression" dxfId="38" priority="2">
      <formula>IF(E$20&gt;$F$18,1,0)</formula>
    </cfRule>
  </conditionalFormatting>
  <conditionalFormatting sqref="I8">
    <cfRule type="expression" dxfId="37" priority="1">
      <formula>IF($F$9=1,1,0)</formula>
    </cfRule>
  </conditionalFormatting>
  <dataValidations count="14">
    <dataValidation type="list" allowBlank="1" showInputMessage="1" showErrorMessage="1" sqref="E61:N61" xr:uid="{4AFE227A-E747-4440-B825-D80A383205FF}">
      <formula1>$R$27:$S$27</formula1>
    </dataValidation>
    <dataValidation type="list" allowBlank="1" showInputMessage="1" showErrorMessage="1" sqref="E26:N26" xr:uid="{F2DAB429-DA0E-4865-B888-EBE8BE8F00CE}">
      <formula1>$R$26:$U$26</formula1>
    </dataValidation>
    <dataValidation type="list" allowBlank="1" showInputMessage="1" showErrorMessage="1" sqref="E36:N36 E70:N70" xr:uid="{7A9DA08F-60D9-47A5-952D-1EB1D42BA175}">
      <formula1>$R$36:$S$36</formula1>
    </dataValidation>
    <dataValidation type="list" allowBlank="1" showInputMessage="1" showErrorMessage="1" sqref="G14:G15" xr:uid="{D3EC837C-9D8B-4C64-825E-21773A730859}">
      <formula1>$R$14:$AC$14</formula1>
    </dataValidation>
    <dataValidation type="list" allowBlank="1" showInputMessage="1" showErrorMessage="1" sqref="F14:F15" xr:uid="{7D8B2A17-2D68-47CF-B144-C531FA6C44C1}">
      <formula1>$R$15:$AV$15</formula1>
    </dataValidation>
    <dataValidation type="list" allowBlank="1" showInputMessage="1" showErrorMessage="1" sqref="F63" xr:uid="{574A2E33-13C4-4FE6-814B-2CFC60BD1B32}">
      <formula1>$E$65:$N$65</formula1>
    </dataValidation>
    <dataValidation type="list" allowBlank="1" showInputMessage="1" showErrorMessage="1" sqref="F29" xr:uid="{08698329-7214-4651-9C2D-6BCCC92B926F}">
      <formula1>$E$31:$N$31</formula1>
    </dataValidation>
    <dataValidation type="list" allowBlank="1" showInputMessage="1" showErrorMessage="1" sqref="F18" xr:uid="{79D05ED4-8F16-437E-9E7A-AAEDD8CF4D4C}">
      <formula1>$E$20:$N$20</formula1>
    </dataValidation>
    <dataValidation type="list" allowBlank="1" showInputMessage="1" showErrorMessage="1" sqref="F53" xr:uid="{F7E31D87-8B96-43D6-B305-8C2022725E41}">
      <formula1>$E$55:$N$55</formula1>
    </dataValidation>
    <dataValidation type="list" allowBlank="1" showInputMessage="1" showErrorMessage="1" sqref="E23:N23 E58:N58" xr:uid="{C858AA28-C214-424B-9029-78778797A9BA}">
      <formula1>$R$23:$T$23</formula1>
    </dataValidation>
    <dataValidation type="list" allowBlank="1" showInputMessage="1" showErrorMessage="1" sqref="E35:N35 E69:N69" xr:uid="{4C84EA28-FDE8-4159-830F-B7054BA83DEA}">
      <formula1>$R$35:$S$35</formula1>
    </dataValidation>
    <dataValidation type="list" allowBlank="1" showInputMessage="1" showErrorMessage="1" errorTitle="Prognosezeitraum" error="Werte zwischen 0 - 240h" sqref="E34:N34 E68:N68" xr:uid="{D99AE6DA-A5C9-44D1-9E54-6FE93C09A897}">
      <formula1>$R$34:$AB$34</formula1>
    </dataValidation>
    <dataValidation type="list" allowBlank="1" showInputMessage="1" showErrorMessage="1" sqref="E37:N37 E71:N71" xr:uid="{4622C447-E139-4BAE-9DBB-1A11FF515662}">
      <formula1>$R$37:$S$37</formula1>
    </dataValidation>
    <dataValidation type="whole" allowBlank="1" showInputMessage="1" showErrorMessage="1" sqref="F9" xr:uid="{F5D7E536-B402-4E34-B3D4-BD40B7291FF5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40CA04-92F4-4E23-B6DB-6B2996DAE00E}">
          <x14:formula1>
            <xm:f>'SLP-Verfahren'!$H$44:$V$44</xm:f>
          </x14:formula1>
          <xm:sqref>F10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62636-D136-4829-832F-6AC974F67EDF}">
  <sheetPr>
    <tabColor rgb="FFFF0000"/>
    <pageSetUpPr fitToPage="1"/>
  </sheetPr>
  <dimension ref="A1:DV79"/>
  <sheetViews>
    <sheetView showGridLines="0" zoomScaleNormal="100" workbookViewId="0">
      <selection activeCell="E35" sqref="E35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6.42578125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442</v>
      </c>
      <c r="D4" s="40"/>
      <c r="E4" s="41" t="str">
        <f>Netzbetreiber!D9</f>
        <v>schwaben netz gmbh</v>
      </c>
    </row>
    <row r="5" spans="1:56">
      <c r="C5" s="39" t="s">
        <v>441</v>
      </c>
      <c r="D5" s="40"/>
      <c r="E5" s="41" t="str">
        <f>Netzbetreiber!D28</f>
        <v>schwaben netz</v>
      </c>
    </row>
    <row r="6" spans="1:56">
      <c r="C6" s="39" t="s">
        <v>485</v>
      </c>
      <c r="D6" s="40"/>
      <c r="E6" s="288">
        <f>Netzbetreiber!D11</f>
        <v>9870032500000</v>
      </c>
    </row>
    <row r="7" spans="1:56">
      <c r="C7" s="39" t="s">
        <v>133</v>
      </c>
      <c r="D7" s="40"/>
      <c r="E7" s="34">
        <f>Netzbetreiber!D6</f>
        <v>43586</v>
      </c>
    </row>
    <row r="8" spans="1:56">
      <c r="H8" s="67" t="s">
        <v>495</v>
      </c>
      <c r="I8" s="142" t="s">
        <v>678</v>
      </c>
    </row>
    <row r="9" spans="1:56">
      <c r="C9" s="39" t="s">
        <v>521</v>
      </c>
      <c r="F9" s="128">
        <f>'SLP-Verfahren'!D43</f>
        <v>5</v>
      </c>
      <c r="H9" s="142"/>
    </row>
    <row r="10" spans="1:56">
      <c r="C10" s="39" t="s">
        <v>584</v>
      </c>
      <c r="F10" s="248">
        <v>5</v>
      </c>
      <c r="G10" s="40"/>
      <c r="H10" s="142"/>
    </row>
    <row r="11" spans="1:56">
      <c r="C11" s="39" t="s">
        <v>602</v>
      </c>
      <c r="F11" s="246" t="str">
        <f>INDEX('SLP-Verfahren'!D45:D59,'SLP-Temp-Gebiet Kempten'!F10)</f>
        <v>Kempten</v>
      </c>
      <c r="G11" s="249"/>
      <c r="H11" s="67"/>
    </row>
    <row r="12" spans="1:56"/>
    <row r="13" spans="1:56" ht="18" customHeight="1">
      <c r="C13" s="290" t="s">
        <v>583</v>
      </c>
      <c r="D13" s="290"/>
      <c r="E13" s="290"/>
      <c r="F13" s="16" t="s">
        <v>547</v>
      </c>
      <c r="G13" t="s">
        <v>545</v>
      </c>
      <c r="H13" s="218" t="s">
        <v>562</v>
      </c>
      <c r="I13" s="40"/>
    </row>
    <row r="14" spans="1:56" ht="19.5" customHeight="1">
      <c r="C14" s="291" t="s">
        <v>445</v>
      </c>
      <c r="D14" s="291"/>
      <c r="E14" s="5" t="s">
        <v>446</v>
      </c>
      <c r="F14" s="219" t="s">
        <v>85</v>
      </c>
      <c r="G14" s="220" t="s">
        <v>571</v>
      </c>
      <c r="H14" s="35">
        <v>0</v>
      </c>
      <c r="I14" s="40"/>
      <c r="O14" s="143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1" t="s">
        <v>385</v>
      </c>
      <c r="D15" s="291"/>
      <c r="E15" s="5" t="s">
        <v>446</v>
      </c>
      <c r="F15" s="219" t="s">
        <v>71</v>
      </c>
      <c r="G15" s="220" t="s">
        <v>565</v>
      </c>
      <c r="H15" s="35">
        <v>0</v>
      </c>
      <c r="I15" s="40"/>
      <c r="O15" s="134"/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548</v>
      </c>
      <c r="AJ15" s="217" t="s">
        <v>549</v>
      </c>
      <c r="AK15" s="217" t="s">
        <v>550</v>
      </c>
      <c r="AL15" s="217" t="s">
        <v>551</v>
      </c>
      <c r="AM15" s="217" t="s">
        <v>552</v>
      </c>
      <c r="AN15" s="217" t="s">
        <v>553</v>
      </c>
      <c r="AO15" s="217" t="s">
        <v>554</v>
      </c>
      <c r="AP15" s="217" t="s">
        <v>555</v>
      </c>
      <c r="AQ15" s="217" t="s">
        <v>556</v>
      </c>
      <c r="AR15" s="217" t="s">
        <v>557</v>
      </c>
      <c r="AS15" s="217" t="s">
        <v>558</v>
      </c>
      <c r="AT15" s="217" t="s">
        <v>559</v>
      </c>
      <c r="AU15" s="217" t="s">
        <v>560</v>
      </c>
      <c r="AV15" s="217" t="s">
        <v>561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516</v>
      </c>
      <c r="D17" s="144"/>
      <c r="R17" s="170"/>
      <c r="S17" s="170"/>
    </row>
    <row r="18" spans="2:21">
      <c r="C18" s="39" t="s">
        <v>522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517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524</v>
      </c>
      <c r="D21" s="127" t="s">
        <v>515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536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502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>
        <f>O15</f>
        <v>0</v>
      </c>
    </row>
    <row r="24" spans="2:21">
      <c r="B24" s="16"/>
      <c r="C24" s="150" t="s">
        <v>519</v>
      </c>
      <c r="D24" s="153"/>
      <c r="E24" s="130" t="s">
        <v>665</v>
      </c>
      <c r="F24" s="130" t="s">
        <v>581</v>
      </c>
      <c r="G24" s="130"/>
      <c r="H24" s="130"/>
      <c r="I24" s="130"/>
      <c r="J24" s="130"/>
      <c r="K24" s="130"/>
      <c r="L24" s="130"/>
      <c r="M24" s="130"/>
      <c r="N24" s="130"/>
      <c r="O24" s="151" t="s">
        <v>520</v>
      </c>
      <c r="Q24" s="171"/>
    </row>
    <row r="25" spans="2:21">
      <c r="B25" s="16"/>
      <c r="C25" s="150" t="s">
        <v>514</v>
      </c>
      <c r="D25" s="153"/>
      <c r="E25" s="130">
        <v>109460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654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654</v>
      </c>
      <c r="T26" s="48" t="s">
        <v>655</v>
      </c>
      <c r="U26" s="48" t="s">
        <v>504</v>
      </c>
    </row>
    <row r="27" spans="2:21">
      <c r="B27" s="16"/>
      <c r="C27" s="150" t="s">
        <v>653</v>
      </c>
      <c r="D27" s="153"/>
      <c r="E27" s="153" t="s">
        <v>666</v>
      </c>
      <c r="F27" s="153" t="str">
        <f>IF(F26="Individuelle GPT",CONCATENATE(Netzbetreiber!$D$11,'SLP-Temp-Gebiet Kempten'!F25,"B"),IF('SLP-Temp-Gebiet Kempten'!F26="Allgemeine GPT",CONCATENATE(Netzbetreiber!$D$11,'SLP-Temp-Gebiet Kempten'!F25,"A"),""))</f>
        <v/>
      </c>
      <c r="G27" s="153" t="str">
        <f>IF(G26="Individuelle GPT",CONCATENATE(Netzbetreiber!$D$11,'SLP-Temp-Gebiet Kempten'!G25,"B"),IF('SLP-Temp-Gebiet Kempten'!G26="Allgemeine GPT",CONCATENATE(Netzbetreiber!$D$11,'SLP-Temp-Gebiet Kempten'!G25,"A"),""))</f>
        <v/>
      </c>
      <c r="H27" s="153" t="str">
        <f>IF(H26="Individuelle GPT",CONCATENATE(Netzbetreiber!$D$11,'SLP-Temp-Gebiet Kempten'!H25,"B"),IF('SLP-Temp-Gebiet Kempten'!H26="Allgemeine GPT",CONCATENATE(Netzbetreiber!$D$11,'SLP-Temp-Gebiet Kempten'!H25,"A"),""))</f>
        <v/>
      </c>
      <c r="I27" s="153" t="str">
        <f>IF(I26="Individuelle GPT",CONCATENATE(Netzbetreiber!$D$11,'SLP-Temp-Gebiet Kempten'!I25,"B"),IF('SLP-Temp-Gebiet Kempten'!I26="Allgemeine GPT",CONCATENATE(Netzbetreiber!$D$11,'SLP-Temp-Gebiet Kempten'!I25,"A"),""))</f>
        <v/>
      </c>
      <c r="J27" s="153" t="str">
        <f>IF(J26="Individuelle GPT",CONCATENATE(Netzbetreiber!$D$11,'SLP-Temp-Gebiet Kempten'!J25,"B"),IF('SLP-Temp-Gebiet Kempten'!J26="Allgemeine GPT",CONCATENATE(Netzbetreiber!$D$11,'SLP-Temp-Gebiet Kempten'!J25,"A"),""))</f>
        <v/>
      </c>
      <c r="K27" s="153" t="str">
        <f>IF(K26="Individuelle GPT",CONCATENATE(Netzbetreiber!$D$11,'SLP-Temp-Gebiet Kempten'!K25,"B"),IF('SLP-Temp-Gebiet Kempten'!K26="Allgemeine GPT",CONCATENATE(Netzbetreiber!$D$11,'SLP-Temp-Gebiet Kempten'!K25,"A"),""))</f>
        <v/>
      </c>
      <c r="L27" s="153" t="str">
        <f>IF(L26="Individuelle GPT",CONCATENATE(Netzbetreiber!$D$11,'SLP-Temp-Gebiet Kempten'!L25,"B"),IF('SLP-Temp-Gebiet Kempten'!L26="Allgemeine GPT",CONCATENATE(Netzbetreiber!$D$11,'SLP-Temp-Gebiet Kempten'!L25,"A"),""))</f>
        <v/>
      </c>
      <c r="M27" s="153" t="str">
        <f>IF(M26="Individuelle GPT",CONCATENATE(Netzbetreiber!$D$11,'SLP-Temp-Gebiet Kempten'!M25,"B"),IF('SLP-Temp-Gebiet Kempten'!M26="Allgemeine GPT",CONCATENATE(Netzbetreiber!$D$11,'SLP-Temp-Gebiet Kempten'!M25,"A"),""))</f>
        <v/>
      </c>
      <c r="N27" s="153" t="str">
        <f>IF(N26="Individuelle GPT",CONCATENATE(Netzbetreiber!$D$11,'SLP-Temp-Gebiet Kempten'!N25,"B"),IF('SLP-Temp-Gebiet Kempten'!N26="Allgemeine GPT",CONCATENATE(Netzbetreiber!$D$11,'SLP-Temp-Gebiet Kempten'!N25,"A"),""))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518</v>
      </c>
      <c r="F29" s="33">
        <v>1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525</v>
      </c>
      <c r="D32" s="152" t="s">
        <v>255</v>
      </c>
      <c r="E32" s="239">
        <f>1-SUMPRODUCT(F30:N30,F32:N32)</f>
        <v>1</v>
      </c>
      <c r="F32" s="239">
        <f>ROUND(F33/$D$33,4)</f>
        <v>0.5</v>
      </c>
      <c r="G32" s="239">
        <f t="shared" ref="G32:N32" si="3">ROUND(G33/$D$33,4)</f>
        <v>0.25</v>
      </c>
      <c r="H32" s="239">
        <f t="shared" si="3"/>
        <v>0.125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532</v>
      </c>
      <c r="D33" s="241">
        <f>SUMPRODUCT(E33:N33,E30:N30)</f>
        <v>1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512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604</v>
      </c>
      <c r="D36" s="127" t="s">
        <v>605</v>
      </c>
      <c r="E36" s="130" t="s">
        <v>603</v>
      </c>
      <c r="F36" s="130" t="s">
        <v>603</v>
      </c>
      <c r="G36" s="130" t="s">
        <v>603</v>
      </c>
      <c r="H36" s="130" t="s">
        <v>603</v>
      </c>
      <c r="I36" s="130" t="s">
        <v>603</v>
      </c>
      <c r="J36" s="130" t="s">
        <v>603</v>
      </c>
      <c r="K36" s="130" t="s">
        <v>603</v>
      </c>
      <c r="L36" s="130" t="s">
        <v>603</v>
      </c>
      <c r="M36" s="130" t="s">
        <v>603</v>
      </c>
      <c r="N36" s="130" t="s">
        <v>603</v>
      </c>
      <c r="O36" s="151" t="s">
        <v>142</v>
      </c>
      <c r="Q36" s="171"/>
      <c r="R36" s="48" t="s">
        <v>603</v>
      </c>
      <c r="S36" s="48" t="s">
        <v>606</v>
      </c>
      <c r="T36" s="40"/>
    </row>
    <row r="37" spans="2:28">
      <c r="B37" s="16"/>
      <c r="C37" s="153" t="s">
        <v>440</v>
      </c>
      <c r="D37" s="97" t="s">
        <v>537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523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528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529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534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535</v>
      </c>
      <c r="D47" s="163" t="s">
        <v>533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533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578</v>
      </c>
    </row>
    <row r="52" spans="2:15">
      <c r="I52" s="1"/>
    </row>
    <row r="53" spans="2:15">
      <c r="C53" s="39" t="s">
        <v>542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517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524</v>
      </c>
      <c r="D56" s="127" t="s">
        <v>515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536</v>
      </c>
      <c r="D57" s="152">
        <f>SUMPRODUCT(E57:N57,E54:N54)</f>
        <v>1</v>
      </c>
      <c r="E57" s="240">
        <f>E22</f>
        <v>1</v>
      </c>
      <c r="F57" s="240">
        <f t="shared" ref="F57:N61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MeteoGroup</v>
      </c>
      <c r="F58" s="130" t="str">
        <f t="shared" si="6"/>
        <v>DWD</v>
      </c>
      <c r="G58" s="130" t="str">
        <f t="shared" si="6"/>
        <v>DWD</v>
      </c>
      <c r="H58" s="130" t="str">
        <f t="shared" si="6"/>
        <v>DWD</v>
      </c>
      <c r="I58" s="130" t="str">
        <f t="shared" si="6"/>
        <v>DWD</v>
      </c>
      <c r="J58" s="130" t="str">
        <f t="shared" si="6"/>
        <v>DWD</v>
      </c>
      <c r="K58" s="130" t="str">
        <f t="shared" si="6"/>
        <v>DWD</v>
      </c>
      <c r="L58" s="130" t="str">
        <f t="shared" si="6"/>
        <v>DWD</v>
      </c>
      <c r="M58" s="130" t="str">
        <f t="shared" si="6"/>
        <v>DWD</v>
      </c>
      <c r="N58" s="130" t="str">
        <f t="shared" si="6"/>
        <v>DWD</v>
      </c>
      <c r="O58" s="151" t="s">
        <v>142</v>
      </c>
    </row>
    <row r="59" spans="2:15">
      <c r="B59" s="16"/>
      <c r="C59" s="150" t="s">
        <v>519</v>
      </c>
      <c r="D59" s="153"/>
      <c r="E59" s="130" t="str">
        <f>E24</f>
        <v>Kempten</v>
      </c>
      <c r="F59" s="130" t="str">
        <f t="shared" si="6"/>
        <v>DEF-St.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520</v>
      </c>
    </row>
    <row r="60" spans="2:15">
      <c r="B60" s="16"/>
      <c r="C60" s="150" t="s">
        <v>514</v>
      </c>
      <c r="D60" s="153"/>
      <c r="E60" s="130">
        <f>E25</f>
        <v>109460</v>
      </c>
      <c r="F60" s="130" t="str">
        <f t="shared" si="6"/>
        <v>xxxxx</v>
      </c>
      <c r="G60" s="130">
        <f t="shared" si="6"/>
        <v>0</v>
      </c>
      <c r="H60" s="130">
        <f t="shared" si="6"/>
        <v>0</v>
      </c>
      <c r="I60" s="130">
        <f t="shared" si="6"/>
        <v>0</v>
      </c>
      <c r="J60" s="130">
        <f t="shared" si="6"/>
        <v>0</v>
      </c>
      <c r="K60" s="130">
        <f t="shared" si="6"/>
        <v>0</v>
      </c>
      <c r="L60" s="130">
        <f t="shared" si="6"/>
        <v>0</v>
      </c>
      <c r="M60" s="130">
        <f t="shared" si="6"/>
        <v>0</v>
      </c>
      <c r="N60" s="130">
        <f t="shared" si="6"/>
        <v>0</v>
      </c>
      <c r="O60" s="151" t="s">
        <v>143</v>
      </c>
    </row>
    <row r="61" spans="2:15">
      <c r="B61" s="16"/>
      <c r="C61" s="150" t="s">
        <v>141</v>
      </c>
      <c r="D61" s="153"/>
      <c r="E61" s="132" t="s">
        <v>503</v>
      </c>
      <c r="F61" s="132" t="str">
        <f t="shared" si="6"/>
        <v>Temp. (2m)</v>
      </c>
      <c r="G61" s="132" t="str">
        <f t="shared" si="6"/>
        <v>Temp. (2m)</v>
      </c>
      <c r="H61" s="132" t="str">
        <f t="shared" si="6"/>
        <v>Temp. (2m)</v>
      </c>
      <c r="I61" s="132" t="str">
        <f t="shared" si="6"/>
        <v>Temp. (2m)</v>
      </c>
      <c r="J61" s="132" t="str">
        <f t="shared" si="6"/>
        <v>Temp. (2m)</v>
      </c>
      <c r="K61" s="132" t="str">
        <f t="shared" si="6"/>
        <v>Temp. (2m)</v>
      </c>
      <c r="L61" s="132" t="str">
        <f t="shared" si="6"/>
        <v>Temp. (2m)</v>
      </c>
      <c r="M61" s="132" t="str">
        <f t="shared" si="6"/>
        <v>Temp. (2m)</v>
      </c>
      <c r="N61" s="132" t="str">
        <f t="shared" si="6"/>
        <v>Temp. (2m)</v>
      </c>
      <c r="O61" s="151" t="s">
        <v>142</v>
      </c>
    </row>
    <row r="62" spans="2:15"/>
    <row r="63" spans="2:15">
      <c r="C63" s="39" t="s">
        <v>518</v>
      </c>
      <c r="F63" s="131">
        <f>F29</f>
        <v>1</v>
      </c>
    </row>
    <row r="64" spans="2:15" ht="15" customHeight="1">
      <c r="E64" s="27">
        <f>IF(E65&gt;$F$63,0,1)</f>
        <v>1</v>
      </c>
      <c r="F64" s="27">
        <f t="shared" ref="F64:N64" si="7">IF(F65&gt;$F$63,0,1)</f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525</v>
      </c>
      <c r="D66" s="152" t="s">
        <v>255</v>
      </c>
      <c r="E66" s="239">
        <f>1-SUMPRODUCT(F64:N64,F66:N66)</f>
        <v>1</v>
      </c>
      <c r="F66" s="239">
        <f>ROUND(F67/$D$67,4)</f>
        <v>0.5</v>
      </c>
      <c r="G66" s="239">
        <f t="shared" ref="G66:N66" si="8">ROUND(G67/$D$67,4)</f>
        <v>0.25</v>
      </c>
      <c r="H66" s="239">
        <f t="shared" si="8"/>
        <v>0.125</v>
      </c>
      <c r="I66" s="239">
        <f t="shared" si="8"/>
        <v>0</v>
      </c>
      <c r="J66" s="239">
        <f t="shared" si="8"/>
        <v>0</v>
      </c>
      <c r="K66" s="239">
        <f t="shared" si="8"/>
        <v>0</v>
      </c>
      <c r="L66" s="239">
        <f t="shared" si="8"/>
        <v>0</v>
      </c>
      <c r="M66" s="239">
        <f t="shared" si="8"/>
        <v>0</v>
      </c>
      <c r="N66" s="239">
        <f t="shared" si="8"/>
        <v>0</v>
      </c>
      <c r="O66" s="151"/>
    </row>
    <row r="67" spans="2:15">
      <c r="B67" s="16"/>
      <c r="C67" s="150" t="s">
        <v>532</v>
      </c>
      <c r="D67" s="152">
        <f>SUMPRODUCT(E67:N67,E64:N64)</f>
        <v>1</v>
      </c>
      <c r="E67" s="245">
        <f>E33</f>
        <v>1</v>
      </c>
      <c r="F67" s="245">
        <f t="shared" ref="F67:N71" si="9">F33</f>
        <v>0.5</v>
      </c>
      <c r="G67" s="245">
        <f t="shared" si="9"/>
        <v>0.25</v>
      </c>
      <c r="H67" s="245">
        <f t="shared" si="9"/>
        <v>0.125</v>
      </c>
      <c r="I67" s="245">
        <f t="shared" si="9"/>
        <v>0</v>
      </c>
      <c r="J67" s="245">
        <f t="shared" si="9"/>
        <v>0</v>
      </c>
      <c r="K67" s="245">
        <f t="shared" si="9"/>
        <v>0</v>
      </c>
      <c r="L67" s="245">
        <f t="shared" si="9"/>
        <v>0</v>
      </c>
      <c r="M67" s="245">
        <f t="shared" si="9"/>
        <v>0</v>
      </c>
      <c r="N67" s="245">
        <f t="shared" si="9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si="9"/>
        <v>D-1</v>
      </c>
      <c r="G68" s="130" t="str">
        <f t="shared" si="9"/>
        <v>D-2</v>
      </c>
      <c r="H68" s="130" t="str">
        <f t="shared" si="9"/>
        <v>D-3</v>
      </c>
      <c r="I68" s="130">
        <f t="shared" si="9"/>
        <v>0</v>
      </c>
      <c r="J68" s="130">
        <f t="shared" si="9"/>
        <v>0</v>
      </c>
      <c r="K68" s="130">
        <f t="shared" si="9"/>
        <v>0</v>
      </c>
      <c r="L68" s="130">
        <f t="shared" si="9"/>
        <v>0</v>
      </c>
      <c r="M68" s="130">
        <f t="shared" si="9"/>
        <v>0</v>
      </c>
      <c r="N68" s="130">
        <f t="shared" si="9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Kalendertag</v>
      </c>
      <c r="F69" s="133" t="str">
        <f t="shared" si="9"/>
        <v>Gastag</v>
      </c>
      <c r="G69" s="133" t="str">
        <f t="shared" si="9"/>
        <v>Gastag</v>
      </c>
      <c r="H69" s="133" t="str">
        <f t="shared" si="9"/>
        <v>Gastag</v>
      </c>
      <c r="I69" s="135">
        <f t="shared" si="9"/>
        <v>0</v>
      </c>
      <c r="J69" s="135">
        <f t="shared" si="9"/>
        <v>0</v>
      </c>
      <c r="K69" s="135">
        <f t="shared" si="9"/>
        <v>0</v>
      </c>
      <c r="L69" s="135">
        <f t="shared" si="9"/>
        <v>0</v>
      </c>
      <c r="M69" s="135">
        <f t="shared" si="9"/>
        <v>0</v>
      </c>
      <c r="N69" s="135">
        <f t="shared" si="9"/>
        <v>0</v>
      </c>
      <c r="O69" s="151" t="s">
        <v>142</v>
      </c>
    </row>
    <row r="70" spans="2:15">
      <c r="B70" s="16"/>
      <c r="C70" s="150" t="s">
        <v>604</v>
      </c>
      <c r="D70" s="127" t="s">
        <v>605</v>
      </c>
      <c r="E70" s="133" t="str">
        <f>E36</f>
        <v>CET/CEST</v>
      </c>
      <c r="F70" s="133" t="str">
        <f t="shared" si="9"/>
        <v>CET/CEST</v>
      </c>
      <c r="G70" s="133" t="str">
        <f t="shared" si="9"/>
        <v>CET/CEST</v>
      </c>
      <c r="H70" s="133" t="str">
        <f t="shared" si="9"/>
        <v>CET/CEST</v>
      </c>
      <c r="I70" s="135" t="str">
        <f t="shared" si="9"/>
        <v>CET/CEST</v>
      </c>
      <c r="J70" s="135" t="str">
        <f t="shared" si="9"/>
        <v>CET/CEST</v>
      </c>
      <c r="K70" s="135" t="str">
        <f t="shared" si="9"/>
        <v>CET/CEST</v>
      </c>
      <c r="L70" s="135" t="str">
        <f t="shared" si="9"/>
        <v>CET/CEST</v>
      </c>
      <c r="M70" s="135" t="str">
        <f t="shared" si="9"/>
        <v>CET/CEST</v>
      </c>
      <c r="N70" s="135" t="str">
        <f t="shared" si="9"/>
        <v>CET/CEST</v>
      </c>
      <c r="O70" s="151" t="s">
        <v>142</v>
      </c>
    </row>
    <row r="71" spans="2:15">
      <c r="B71" s="16"/>
      <c r="C71" s="153" t="s">
        <v>440</v>
      </c>
      <c r="D71" s="97" t="s">
        <v>537</v>
      </c>
      <c r="E71" s="136" t="s">
        <v>450</v>
      </c>
      <c r="F71" s="136" t="s">
        <v>450</v>
      </c>
      <c r="G71" s="136" t="str">
        <f t="shared" si="9"/>
        <v>Temp.-IST</v>
      </c>
      <c r="H71" s="136" t="str">
        <f t="shared" si="9"/>
        <v>Temp.-IST</v>
      </c>
      <c r="I71" s="136">
        <f t="shared" si="9"/>
        <v>0</v>
      </c>
      <c r="J71" s="136">
        <f t="shared" si="9"/>
        <v>0</v>
      </c>
      <c r="K71" s="136">
        <f t="shared" si="9"/>
        <v>0</v>
      </c>
      <c r="L71" s="136">
        <f t="shared" si="9"/>
        <v>0</v>
      </c>
      <c r="M71" s="136">
        <f t="shared" si="9"/>
        <v>0</v>
      </c>
      <c r="N71" s="136">
        <f t="shared" si="9"/>
        <v>0</v>
      </c>
      <c r="O71" s="151" t="s">
        <v>142</v>
      </c>
    </row>
    <row r="72" spans="2:15"/>
    <row r="73" spans="2:15" ht="15.75" customHeight="1">
      <c r="C73" s="292" t="s">
        <v>579</v>
      </c>
      <c r="D73" s="292"/>
      <c r="E73" s="292"/>
      <c r="F73" s="292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36" priority="23">
      <formula>IF(E$20&lt;=$F$18,1,0)</formula>
    </cfRule>
  </conditionalFormatting>
  <conditionalFormatting sqref="E33:N37">
    <cfRule type="expression" dxfId="35" priority="22">
      <formula>IF(E$31&lt;=$F$29,1,0)</formula>
    </cfRule>
  </conditionalFormatting>
  <conditionalFormatting sqref="E26:N26">
    <cfRule type="expression" dxfId="34" priority="21">
      <formula>IF(E$20&lt;=$F$18,1,0)</formula>
    </cfRule>
  </conditionalFormatting>
  <conditionalFormatting sqref="E26:N26">
    <cfRule type="expression" dxfId="33" priority="20">
      <formula>IF(E$20&lt;=$F$18,1,0)</formula>
    </cfRule>
  </conditionalFormatting>
  <conditionalFormatting sqref="E57:N60">
    <cfRule type="expression" dxfId="32" priority="19">
      <formula>IF(E$55&lt;=$F$53,1,0)</formula>
    </cfRule>
  </conditionalFormatting>
  <conditionalFormatting sqref="E61:N61">
    <cfRule type="expression" dxfId="31" priority="18">
      <formula>IF(E$55&lt;=$F$53,1,0)</formula>
    </cfRule>
  </conditionalFormatting>
  <conditionalFormatting sqref="E67:N69">
    <cfRule type="expression" dxfId="30" priority="17">
      <formula>IF(E$65&lt;=$F$63,1,0)</formula>
    </cfRule>
  </conditionalFormatting>
  <conditionalFormatting sqref="E66:N69 E71:N71">
    <cfRule type="expression" dxfId="29" priority="16">
      <formula>IF(E$65&gt;$F$63,1,0)</formula>
    </cfRule>
  </conditionalFormatting>
  <conditionalFormatting sqref="E57:N61">
    <cfRule type="expression" dxfId="28" priority="15">
      <formula>IF(E$55&gt;$F$53,1,0)</formula>
    </cfRule>
  </conditionalFormatting>
  <conditionalFormatting sqref="E21:N24 E26:N26 F25:N25">
    <cfRule type="expression" dxfId="27" priority="14">
      <formula>IF(E$20&gt;$F$18,1,0)</formula>
    </cfRule>
  </conditionalFormatting>
  <conditionalFormatting sqref="E33:N37">
    <cfRule type="expression" dxfId="26" priority="13">
      <formula>IF(E$31&gt;$F$29,1,0)</formula>
    </cfRule>
  </conditionalFormatting>
  <conditionalFormatting sqref="H11 H8:H9">
    <cfRule type="expression" dxfId="25" priority="12">
      <formula>IF($F$9=1,1,0)</formula>
    </cfRule>
  </conditionalFormatting>
  <conditionalFormatting sqref="E56:N56">
    <cfRule type="expression" dxfId="24" priority="11">
      <formula>IF(E$55&gt;$F$53,1,0)</formula>
    </cfRule>
  </conditionalFormatting>
  <conditionalFormatting sqref="E32:N32">
    <cfRule type="expression" dxfId="23" priority="10">
      <formula>IF(E$31&gt;$F$29,1,0)</formula>
    </cfRule>
  </conditionalFormatting>
  <conditionalFormatting sqref="E71:N71">
    <cfRule type="expression" dxfId="22" priority="9">
      <formula>IF(E$65&lt;=$F$63,1,0)</formula>
    </cfRule>
  </conditionalFormatting>
  <conditionalFormatting sqref="H10">
    <cfRule type="expression" dxfId="21" priority="8">
      <formula>IF($F$9=1,1,0)</formula>
    </cfRule>
  </conditionalFormatting>
  <conditionalFormatting sqref="E70:N70">
    <cfRule type="expression" dxfId="20" priority="7">
      <formula>IF(E$65&lt;=$F$63,1,0)</formula>
    </cfRule>
  </conditionalFormatting>
  <conditionalFormatting sqref="E70:N70">
    <cfRule type="expression" dxfId="19" priority="6">
      <formula>IF(E$65&gt;$F$63,1,0)</formula>
    </cfRule>
  </conditionalFormatting>
  <conditionalFormatting sqref="E25">
    <cfRule type="expression" dxfId="18" priority="3">
      <formula>IF(E$20&lt;=$F$18,1,0)</formula>
    </cfRule>
  </conditionalFormatting>
  <conditionalFormatting sqref="E25">
    <cfRule type="expression" dxfId="17" priority="2">
      <formula>IF(E$20&gt;$F$18,1,0)</formula>
    </cfRule>
  </conditionalFormatting>
  <conditionalFormatting sqref="I8">
    <cfRule type="expression" dxfId="16" priority="1">
      <formula>IF($F$9=1,1,0)</formula>
    </cfRule>
  </conditionalFormatting>
  <dataValidations count="14">
    <dataValidation type="whole" allowBlank="1" showInputMessage="1" showErrorMessage="1" sqref="F9" xr:uid="{DC541DBC-F7B9-4E24-AAD2-D00448E929AC}">
      <formula1>1</formula1>
      <formula2>20</formula2>
    </dataValidation>
    <dataValidation type="list" allowBlank="1" showInputMessage="1" showErrorMessage="1" sqref="E37:N37 E71:N71" xr:uid="{51285A11-FD4A-42EF-A750-7B0F0FA420DC}">
      <formula1>$R$37:$S$37</formula1>
    </dataValidation>
    <dataValidation type="list" allowBlank="1" showInputMessage="1" showErrorMessage="1" errorTitle="Prognosezeitraum" error="Werte zwischen 0 - 240h" sqref="E34:N34 E68:N68" xr:uid="{69B733FA-D9DD-4DDC-A8AC-B346FC51326B}">
      <formula1>$R$34:$AB$34</formula1>
    </dataValidation>
    <dataValidation type="list" allowBlank="1" showInputMessage="1" showErrorMessage="1" sqref="E35:N35 E69:N69" xr:uid="{37F6F5CA-2FF0-4151-9EFD-DDDA481BB1E3}">
      <formula1>$R$35:$S$35</formula1>
    </dataValidation>
    <dataValidation type="list" allowBlank="1" showInputMessage="1" showErrorMessage="1" sqref="E23:N23 E58:N58" xr:uid="{50005D49-644D-4D9A-B5E2-5307B47CE766}">
      <formula1>$R$23:$T$23</formula1>
    </dataValidation>
    <dataValidation type="list" allowBlank="1" showInputMessage="1" showErrorMessage="1" sqref="F53" xr:uid="{9953E65E-42F7-47A7-9E78-504F47E3C6CB}">
      <formula1>$E$55:$N$55</formula1>
    </dataValidation>
    <dataValidation type="list" allowBlank="1" showInputMessage="1" showErrorMessage="1" sqref="F18" xr:uid="{BBD046A8-C9A9-4915-9B71-E2D40F59530C}">
      <formula1>$E$20:$N$20</formula1>
    </dataValidation>
    <dataValidation type="list" allowBlank="1" showInputMessage="1" showErrorMessage="1" sqref="F29" xr:uid="{B5601446-132B-4825-AB42-695749359AC3}">
      <formula1>$E$31:$N$31</formula1>
    </dataValidation>
    <dataValidation type="list" allowBlank="1" showInputMessage="1" showErrorMessage="1" sqref="F63" xr:uid="{B9B98C76-9E78-465F-8226-D343368B9F5F}">
      <formula1>$E$65:$N$65</formula1>
    </dataValidation>
    <dataValidation type="list" allowBlank="1" showInputMessage="1" showErrorMessage="1" sqref="F14:F15" xr:uid="{1C542D6D-B9B2-4F54-B235-8FD89BC9C8A7}">
      <formula1>$R$15:$AV$15</formula1>
    </dataValidation>
    <dataValidation type="list" allowBlank="1" showInputMessage="1" showErrorMessage="1" sqref="G14:G15" xr:uid="{CEC50A55-C76E-4B25-A109-E60D0FAC4ABC}">
      <formula1>$R$14:$AC$14</formula1>
    </dataValidation>
    <dataValidation type="list" allowBlank="1" showInputMessage="1" showErrorMessage="1" sqref="E36:N36 E70:N70" xr:uid="{B8673205-CC8B-472F-B3E7-8E77CBE500B6}">
      <formula1>$R$36:$S$36</formula1>
    </dataValidation>
    <dataValidation type="list" allowBlank="1" showInputMessage="1" showErrorMessage="1" sqref="E26:N26" xr:uid="{EF60B5F1-0759-44C2-9964-9371F671F15D}">
      <formula1>$R$26:$U$26</formula1>
    </dataValidation>
    <dataValidation type="list" allowBlank="1" showInputMessage="1" showErrorMessage="1" sqref="E61:N61" xr:uid="{8BAC3002-7BF7-4E11-AAB0-A99F85D903BE}">
      <formula1>$R$27:$S$27</formula1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C6011-584E-4546-A9F6-A9A583D278CB}">
          <x14:formula1>
            <xm:f>'SLP-Verfahren'!$H$44:$V$44</xm:f>
          </x14:formula1>
          <xm:sqref>F10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818b9f00-f4e5-4488-840e-6084e0f110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Info</vt:lpstr>
      <vt:lpstr>Netzbetreiber</vt:lpstr>
      <vt:lpstr>SLP-Verfahren</vt:lpstr>
      <vt:lpstr>SLP-Temp-Gebiet Augsburg</vt:lpstr>
      <vt:lpstr>SLP-Temp-Gebiet #02</vt:lpstr>
      <vt:lpstr>SLP-Temp-Gebiet Harburg</vt:lpstr>
      <vt:lpstr>SLP-Temp-Gebiet Hopferau</vt:lpstr>
      <vt:lpstr>SLP-Temp-Gebiet Kaufbeuren</vt:lpstr>
      <vt:lpstr>SLP-Temp-Gebiet Kempten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Erhart Markus</cp:lastModifiedBy>
  <cp:lastPrinted>2015-03-20T22:59:10Z</cp:lastPrinted>
  <dcterms:created xsi:type="dcterms:W3CDTF">2015-01-15T05:25:41Z</dcterms:created>
  <dcterms:modified xsi:type="dcterms:W3CDTF">2024-04-15T10:19:04Z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