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2-Bereiche\sn-NA-KE\Verfahrenspezifische Parameter\"/>
    </mc:Choice>
  </mc:AlternateContent>
  <xr:revisionPtr revIDLastSave="0" documentId="13_ncr:1_{C369144A-40E4-43E3-A364-989A4A5FBE5E}" xr6:coauthVersionLast="47" xr6:coauthVersionMax="47" xr10:uidLastSave="{00000000-0000-0000-0000-000000000000}"/>
  <bookViews>
    <workbookView xWindow="-120" yWindow="-120" windowWidth="38640" windowHeight="2124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Augsburg" sheetId="17" r:id="rId4"/>
    <sheet name="SLP-Temp-Gebiet Harburg" sheetId="19" r:id="rId5"/>
    <sheet name="SLP-Temp-Gebiet #02" sheetId="18" state="hidden" r:id="rId6"/>
    <sheet name="SLP-Temp-Gebiet Hopferau" sheetId="20" r:id="rId7"/>
    <sheet name="SLP-Temp-Gebiet Kaufbeuren" sheetId="21" r:id="rId8"/>
    <sheet name="SLP-Temp-Gebiet Kempten" sheetId="22" r:id="rId9"/>
    <sheet name="SLP-Profile" sheetId="7" r:id="rId10"/>
    <sheet name="BDEW-Standard" sheetId="8" state="hidden" r:id="rId11"/>
    <sheet name="SLP-Feiertage" sheetId="1" r:id="rId12"/>
    <sheet name="Wochentag F(WT)" sheetId="4" state="hidden" r:id="rId13"/>
  </sheets>
  <externalReferences>
    <externalReference r:id="rId14"/>
  </externalReferences>
  <definedNames>
    <definedName name="_Fill" localSheetId="5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2" hidden="1">#REF!</definedName>
    <definedName name="_Fill" hidden="1">#REF!</definedName>
    <definedName name="_xlnm._FilterDatabase" localSheetId="10" hidden="1">'BDEW-Standard'!$A$2:$M$158</definedName>
    <definedName name="_xlnm.Print_Area" localSheetId="12">'Wochentag F(WT)'!$A$1:$P$22</definedName>
  </definedNames>
  <calcPr calcId="191028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2" l="1"/>
  <c r="E4" i="22"/>
  <c r="E7" i="21"/>
  <c r="E4" i="21"/>
  <c r="E4" i="20"/>
  <c r="E4" i="19"/>
  <c r="E4" i="17"/>
  <c r="E7" i="20"/>
  <c r="E7" i="19"/>
  <c r="E7" i="1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N71" i="22"/>
  <c r="M71" i="22"/>
  <c r="L71" i="22"/>
  <c r="K71" i="22"/>
  <c r="J71" i="22"/>
  <c r="I71" i="22"/>
  <c r="H71" i="22"/>
  <c r="G71" i="22"/>
  <c r="N70" i="22"/>
  <c r="M70" i="22"/>
  <c r="L70" i="22"/>
  <c r="K70" i="22"/>
  <c r="J70" i="22"/>
  <c r="I70" i="22"/>
  <c r="H70" i="22"/>
  <c r="G70" i="22"/>
  <c r="F70" i="22"/>
  <c r="E70" i="22"/>
  <c r="N69" i="22"/>
  <c r="M69" i="22"/>
  <c r="L69" i="22"/>
  <c r="K69" i="22"/>
  <c r="J69" i="22"/>
  <c r="I69" i="22"/>
  <c r="H69" i="22"/>
  <c r="G69" i="22"/>
  <c r="F69" i="22"/>
  <c r="N68" i="22"/>
  <c r="M68" i="22"/>
  <c r="L68" i="22"/>
  <c r="K68" i="22"/>
  <c r="J68" i="22"/>
  <c r="I68" i="22"/>
  <c r="H68" i="22"/>
  <c r="G68" i="22"/>
  <c r="F68" i="22"/>
  <c r="E68" i="22"/>
  <c r="N67" i="22"/>
  <c r="M67" i="22"/>
  <c r="L67" i="22"/>
  <c r="K67" i="22"/>
  <c r="J67" i="22"/>
  <c r="I67" i="22"/>
  <c r="H67" i="22"/>
  <c r="G67" i="22"/>
  <c r="F67" i="22"/>
  <c r="E67" i="22"/>
  <c r="N64" i="22"/>
  <c r="M64" i="22"/>
  <c r="L64" i="22"/>
  <c r="K64" i="22"/>
  <c r="J64" i="22"/>
  <c r="I64" i="22"/>
  <c r="H64" i="22"/>
  <c r="G64" i="22"/>
  <c r="F64" i="22"/>
  <c r="E64" i="22"/>
  <c r="N61" i="22"/>
  <c r="M61" i="22"/>
  <c r="L61" i="22"/>
  <c r="K61" i="22"/>
  <c r="J61" i="22"/>
  <c r="I61" i="22"/>
  <c r="H61" i="22"/>
  <c r="G61" i="22"/>
  <c r="F61" i="22"/>
  <c r="N60" i="22"/>
  <c r="M60" i="22"/>
  <c r="L60" i="22"/>
  <c r="K60" i="22"/>
  <c r="J60" i="22"/>
  <c r="I60" i="22"/>
  <c r="H60" i="22"/>
  <c r="G60" i="22"/>
  <c r="F60" i="22"/>
  <c r="E60" i="22"/>
  <c r="N59" i="22"/>
  <c r="M59" i="22"/>
  <c r="L59" i="22"/>
  <c r="K59" i="22"/>
  <c r="J59" i="22"/>
  <c r="I59" i="22"/>
  <c r="H59" i="22"/>
  <c r="G59" i="22"/>
  <c r="F59" i="22"/>
  <c r="E59" i="22"/>
  <c r="N58" i="22"/>
  <c r="M58" i="22"/>
  <c r="L58" i="22"/>
  <c r="K58" i="22"/>
  <c r="J58" i="22"/>
  <c r="I58" i="22"/>
  <c r="H58" i="22"/>
  <c r="G58" i="22"/>
  <c r="F58" i="22"/>
  <c r="E58" i="22"/>
  <c r="N57" i="22"/>
  <c r="M57" i="22"/>
  <c r="L57" i="22"/>
  <c r="K57" i="22"/>
  <c r="J57" i="22"/>
  <c r="I57" i="22"/>
  <c r="H57" i="22"/>
  <c r="G57" i="22"/>
  <c r="F57" i="22"/>
  <c r="E57" i="22"/>
  <c r="M54" i="22"/>
  <c r="L54" i="22"/>
  <c r="K54" i="22"/>
  <c r="J54" i="22"/>
  <c r="I54" i="22"/>
  <c r="H54" i="22"/>
  <c r="G54" i="22"/>
  <c r="F54" i="22"/>
  <c r="E54" i="22"/>
  <c r="F53" i="22"/>
  <c r="N54" i="22" s="1"/>
  <c r="N30" i="22"/>
  <c r="M30" i="22"/>
  <c r="L30" i="22"/>
  <c r="K30" i="22"/>
  <c r="J30" i="22"/>
  <c r="I30" i="22"/>
  <c r="H30" i="22"/>
  <c r="G30" i="22"/>
  <c r="F30" i="22"/>
  <c r="D33" i="22" s="1"/>
  <c r="E30" i="22"/>
  <c r="N27" i="22"/>
  <c r="M27" i="22"/>
  <c r="L27" i="22"/>
  <c r="K27" i="22"/>
  <c r="J27" i="22"/>
  <c r="I27" i="22"/>
  <c r="H27" i="22"/>
  <c r="G27" i="22"/>
  <c r="F27" i="22"/>
  <c r="E27" i="22"/>
  <c r="T23" i="22"/>
  <c r="N19" i="22"/>
  <c r="M19" i="22"/>
  <c r="L19" i="22"/>
  <c r="K19" i="22"/>
  <c r="J19" i="22"/>
  <c r="I19" i="22"/>
  <c r="H19" i="22"/>
  <c r="G19" i="22"/>
  <c r="F19" i="22"/>
  <c r="E19" i="22"/>
  <c r="D22" i="22" s="1"/>
  <c r="F11" i="22"/>
  <c r="F9" i="22"/>
  <c r="E5" i="22"/>
  <c r="N71" i="21"/>
  <c r="M71" i="21"/>
  <c r="L71" i="21"/>
  <c r="K71" i="21"/>
  <c r="J71" i="21"/>
  <c r="I71" i="21"/>
  <c r="H71" i="21"/>
  <c r="G71" i="21"/>
  <c r="N70" i="21"/>
  <c r="M70" i="21"/>
  <c r="L70" i="21"/>
  <c r="K70" i="21"/>
  <c r="J70" i="21"/>
  <c r="I70" i="21"/>
  <c r="H70" i="21"/>
  <c r="G70" i="21"/>
  <c r="F70" i="21"/>
  <c r="E70" i="21"/>
  <c r="N69" i="21"/>
  <c r="M69" i="21"/>
  <c r="L69" i="21"/>
  <c r="K69" i="21"/>
  <c r="J69" i="21"/>
  <c r="I69" i="21"/>
  <c r="H69" i="21"/>
  <c r="G69" i="21"/>
  <c r="F69" i="21"/>
  <c r="N68" i="21"/>
  <c r="M68" i="21"/>
  <c r="L68" i="21"/>
  <c r="K68" i="21"/>
  <c r="J68" i="21"/>
  <c r="I68" i="21"/>
  <c r="H68" i="21"/>
  <c r="G68" i="21"/>
  <c r="F68" i="21"/>
  <c r="E68" i="21"/>
  <c r="N67" i="21"/>
  <c r="M67" i="21"/>
  <c r="L67" i="21"/>
  <c r="K67" i="21"/>
  <c r="J67" i="21"/>
  <c r="I67" i="21"/>
  <c r="H67" i="21"/>
  <c r="G67" i="21"/>
  <c r="F67" i="21"/>
  <c r="E67" i="21"/>
  <c r="N64" i="21"/>
  <c r="M64" i="21"/>
  <c r="L64" i="21"/>
  <c r="K64" i="21"/>
  <c r="J64" i="21"/>
  <c r="I64" i="21"/>
  <c r="H64" i="21"/>
  <c r="G64" i="21"/>
  <c r="F64" i="21"/>
  <c r="E64" i="21"/>
  <c r="N61" i="21"/>
  <c r="M61" i="21"/>
  <c r="L61" i="21"/>
  <c r="K61" i="21"/>
  <c r="J61" i="21"/>
  <c r="I61" i="21"/>
  <c r="H61" i="21"/>
  <c r="G61" i="21"/>
  <c r="F61" i="21"/>
  <c r="N60" i="21"/>
  <c r="M60" i="21"/>
  <c r="L60" i="21"/>
  <c r="K60" i="21"/>
  <c r="J60" i="21"/>
  <c r="I60" i="21"/>
  <c r="H60" i="21"/>
  <c r="G60" i="21"/>
  <c r="F60" i="21"/>
  <c r="E60" i="21"/>
  <c r="N59" i="21"/>
  <c r="M59" i="21"/>
  <c r="L59" i="21"/>
  <c r="K59" i="21"/>
  <c r="J59" i="21"/>
  <c r="I59" i="21"/>
  <c r="H59" i="21"/>
  <c r="G59" i="21"/>
  <c r="F59" i="21"/>
  <c r="E59" i="21"/>
  <c r="N58" i="21"/>
  <c r="M58" i="21"/>
  <c r="L58" i="21"/>
  <c r="K58" i="21"/>
  <c r="J58" i="21"/>
  <c r="I58" i="21"/>
  <c r="H58" i="21"/>
  <c r="G58" i="21"/>
  <c r="F58" i="21"/>
  <c r="E58" i="21"/>
  <c r="N57" i="21"/>
  <c r="M57" i="21"/>
  <c r="L57" i="21"/>
  <c r="K57" i="21"/>
  <c r="J57" i="21"/>
  <c r="I57" i="21"/>
  <c r="H57" i="21"/>
  <c r="G57" i="21"/>
  <c r="F57" i="21"/>
  <c r="E57" i="21"/>
  <c r="M54" i="21"/>
  <c r="K54" i="21"/>
  <c r="H54" i="21"/>
  <c r="F53" i="21"/>
  <c r="J54" i="21" s="1"/>
  <c r="N30" i="21"/>
  <c r="M30" i="21"/>
  <c r="L30" i="21"/>
  <c r="K30" i="21"/>
  <c r="J30" i="21"/>
  <c r="I30" i="21"/>
  <c r="H30" i="21"/>
  <c r="G30" i="21"/>
  <c r="F30" i="21"/>
  <c r="D33" i="21" s="1"/>
  <c r="E30" i="21"/>
  <c r="N27" i="21"/>
  <c r="M27" i="21"/>
  <c r="L27" i="21"/>
  <c r="K27" i="21"/>
  <c r="J27" i="21"/>
  <c r="I27" i="21"/>
  <c r="H27" i="21"/>
  <c r="G27" i="21"/>
  <c r="F27" i="21"/>
  <c r="E27" i="21"/>
  <c r="T23" i="21"/>
  <c r="N19" i="21"/>
  <c r="M19" i="21"/>
  <c r="L19" i="21"/>
  <c r="K19" i="21"/>
  <c r="J19" i="21"/>
  <c r="I19" i="21"/>
  <c r="H19" i="21"/>
  <c r="G19" i="21"/>
  <c r="F19" i="21"/>
  <c r="E19" i="21"/>
  <c r="D22" i="21" s="1"/>
  <c r="F11" i="21"/>
  <c r="F9" i="21"/>
  <c r="E5" i="21"/>
  <c r="N71" i="20"/>
  <c r="M71" i="20"/>
  <c r="L71" i="20"/>
  <c r="K71" i="20"/>
  <c r="J71" i="20"/>
  <c r="I71" i="20"/>
  <c r="H71" i="20"/>
  <c r="G71" i="20"/>
  <c r="N70" i="20"/>
  <c r="M70" i="20"/>
  <c r="L70" i="20"/>
  <c r="K70" i="20"/>
  <c r="J70" i="20"/>
  <c r="I70" i="20"/>
  <c r="H70" i="20"/>
  <c r="G70" i="20"/>
  <c r="F70" i="20"/>
  <c r="E70" i="20"/>
  <c r="N69" i="20"/>
  <c r="M69" i="20"/>
  <c r="L69" i="20"/>
  <c r="K69" i="20"/>
  <c r="J69" i="20"/>
  <c r="I69" i="20"/>
  <c r="H69" i="20"/>
  <c r="G69" i="20"/>
  <c r="F69" i="20"/>
  <c r="N68" i="20"/>
  <c r="M68" i="20"/>
  <c r="L68" i="20"/>
  <c r="K68" i="20"/>
  <c r="J68" i="20"/>
  <c r="I68" i="20"/>
  <c r="H68" i="20"/>
  <c r="G68" i="20"/>
  <c r="F68" i="20"/>
  <c r="E68" i="20"/>
  <c r="N67" i="20"/>
  <c r="M67" i="20"/>
  <c r="L67" i="20"/>
  <c r="K67" i="20"/>
  <c r="J67" i="20"/>
  <c r="I67" i="20"/>
  <c r="H67" i="20"/>
  <c r="G67" i="20"/>
  <c r="F67" i="20"/>
  <c r="E67" i="20"/>
  <c r="N64" i="20"/>
  <c r="M64" i="20"/>
  <c r="L64" i="20"/>
  <c r="K64" i="20"/>
  <c r="J64" i="20"/>
  <c r="I64" i="20"/>
  <c r="H64" i="20"/>
  <c r="G64" i="20"/>
  <c r="F64" i="20"/>
  <c r="E64" i="20"/>
  <c r="N61" i="20"/>
  <c r="M61" i="20"/>
  <c r="L61" i="20"/>
  <c r="K61" i="20"/>
  <c r="J61" i="20"/>
  <c r="I61" i="20"/>
  <c r="H61" i="20"/>
  <c r="G61" i="20"/>
  <c r="F61" i="20"/>
  <c r="N60" i="20"/>
  <c r="M60" i="20"/>
  <c r="L60" i="20"/>
  <c r="K60" i="20"/>
  <c r="J60" i="20"/>
  <c r="I60" i="20"/>
  <c r="H60" i="20"/>
  <c r="G60" i="20"/>
  <c r="F60" i="20"/>
  <c r="E60" i="20"/>
  <c r="N59" i="20"/>
  <c r="M59" i="20"/>
  <c r="L59" i="20"/>
  <c r="K59" i="20"/>
  <c r="J59" i="20"/>
  <c r="I59" i="20"/>
  <c r="H59" i="20"/>
  <c r="G59" i="20"/>
  <c r="F59" i="20"/>
  <c r="E59" i="20"/>
  <c r="N58" i="20"/>
  <c r="M58" i="20"/>
  <c r="L58" i="20"/>
  <c r="K58" i="20"/>
  <c r="J58" i="20"/>
  <c r="I58" i="20"/>
  <c r="H58" i="20"/>
  <c r="G58" i="20"/>
  <c r="F58" i="20"/>
  <c r="E58" i="20"/>
  <c r="N57" i="20"/>
  <c r="M57" i="20"/>
  <c r="L57" i="20"/>
  <c r="K57" i="20"/>
  <c r="J57" i="20"/>
  <c r="I57" i="20"/>
  <c r="H57" i="20"/>
  <c r="G57" i="20"/>
  <c r="F57" i="20"/>
  <c r="E57" i="20"/>
  <c r="N54" i="20"/>
  <c r="M54" i="20"/>
  <c r="L54" i="20"/>
  <c r="K54" i="20"/>
  <c r="J54" i="20"/>
  <c r="I54" i="20"/>
  <c r="H54" i="20"/>
  <c r="G54" i="20"/>
  <c r="F54" i="20"/>
  <c r="E54" i="20"/>
  <c r="F53" i="20"/>
  <c r="N30" i="20"/>
  <c r="M30" i="20"/>
  <c r="L30" i="20"/>
  <c r="K30" i="20"/>
  <c r="J30" i="20"/>
  <c r="I30" i="20"/>
  <c r="H30" i="20"/>
  <c r="G30" i="20"/>
  <c r="D33" i="20" s="1"/>
  <c r="F30" i="20"/>
  <c r="E30" i="20"/>
  <c r="N27" i="20"/>
  <c r="M27" i="20"/>
  <c r="L27" i="20"/>
  <c r="K27" i="20"/>
  <c r="J27" i="20"/>
  <c r="I27" i="20"/>
  <c r="H27" i="20"/>
  <c r="G27" i="20"/>
  <c r="F27" i="20"/>
  <c r="E27" i="20"/>
  <c r="T23" i="20"/>
  <c r="N19" i="20"/>
  <c r="M19" i="20"/>
  <c r="L19" i="20"/>
  <c r="K19" i="20"/>
  <c r="J19" i="20"/>
  <c r="I19" i="20"/>
  <c r="H19" i="20"/>
  <c r="G19" i="20"/>
  <c r="F19" i="20"/>
  <c r="E19" i="20"/>
  <c r="D22" i="20" s="1"/>
  <c r="F11" i="20"/>
  <c r="F9" i="20"/>
  <c r="E5" i="20"/>
  <c r="E59" i="19"/>
  <c r="N71" i="19"/>
  <c r="M71" i="19"/>
  <c r="L71" i="19"/>
  <c r="K71" i="19"/>
  <c r="J71" i="19"/>
  <c r="I71" i="19"/>
  <c r="H71" i="19"/>
  <c r="G71" i="19"/>
  <c r="N70" i="19"/>
  <c r="M70" i="19"/>
  <c r="L70" i="19"/>
  <c r="K70" i="19"/>
  <c r="J70" i="19"/>
  <c r="I70" i="19"/>
  <c r="H70" i="19"/>
  <c r="G70" i="19"/>
  <c r="F70" i="19"/>
  <c r="E70" i="19"/>
  <c r="N69" i="19"/>
  <c r="M69" i="19"/>
  <c r="L69" i="19"/>
  <c r="K69" i="19"/>
  <c r="J69" i="19"/>
  <c r="I69" i="19"/>
  <c r="H69" i="19"/>
  <c r="G69" i="19"/>
  <c r="F69" i="19"/>
  <c r="N68" i="19"/>
  <c r="M68" i="19"/>
  <c r="L68" i="19"/>
  <c r="K68" i="19"/>
  <c r="J68" i="19"/>
  <c r="I68" i="19"/>
  <c r="H68" i="19"/>
  <c r="G68" i="19"/>
  <c r="F68" i="19"/>
  <c r="E68" i="19"/>
  <c r="N67" i="19"/>
  <c r="M67" i="19"/>
  <c r="L67" i="19"/>
  <c r="K67" i="19"/>
  <c r="J67" i="19"/>
  <c r="I67" i="19"/>
  <c r="H67" i="19"/>
  <c r="G67" i="19"/>
  <c r="F67" i="19"/>
  <c r="E67" i="19"/>
  <c r="N64" i="19"/>
  <c r="M64" i="19"/>
  <c r="L64" i="19"/>
  <c r="K64" i="19"/>
  <c r="J64" i="19"/>
  <c r="I64" i="19"/>
  <c r="H64" i="19"/>
  <c r="G64" i="19"/>
  <c r="F64" i="19"/>
  <c r="E64" i="19"/>
  <c r="N61" i="19"/>
  <c r="M61" i="19"/>
  <c r="L61" i="19"/>
  <c r="K61" i="19"/>
  <c r="J61" i="19"/>
  <c r="I61" i="19"/>
  <c r="H61" i="19"/>
  <c r="G61" i="19"/>
  <c r="F61" i="19"/>
  <c r="N60" i="19"/>
  <c r="M60" i="19"/>
  <c r="L60" i="19"/>
  <c r="K60" i="19"/>
  <c r="J60" i="19"/>
  <c r="I60" i="19"/>
  <c r="H60" i="19"/>
  <c r="G60" i="19"/>
  <c r="F60" i="19"/>
  <c r="E60" i="19"/>
  <c r="N59" i="19"/>
  <c r="M59" i="19"/>
  <c r="L59" i="19"/>
  <c r="K59" i="19"/>
  <c r="J59" i="19"/>
  <c r="I59" i="19"/>
  <c r="H59" i="19"/>
  <c r="G59" i="19"/>
  <c r="F59" i="19"/>
  <c r="N58" i="19"/>
  <c r="M58" i="19"/>
  <c r="L58" i="19"/>
  <c r="K58" i="19"/>
  <c r="J58" i="19"/>
  <c r="I58" i="19"/>
  <c r="H58" i="19"/>
  <c r="G58" i="19"/>
  <c r="F58" i="19"/>
  <c r="E58" i="19"/>
  <c r="N57" i="19"/>
  <c r="M57" i="19"/>
  <c r="L57" i="19"/>
  <c r="K57" i="19"/>
  <c r="J57" i="19"/>
  <c r="I57" i="19"/>
  <c r="H57" i="19"/>
  <c r="G57" i="19"/>
  <c r="F57" i="19"/>
  <c r="E57" i="19"/>
  <c r="F53" i="19"/>
  <c r="F54" i="19" s="1"/>
  <c r="N30" i="19"/>
  <c r="M30" i="19"/>
  <c r="L30" i="19"/>
  <c r="K30" i="19"/>
  <c r="J30" i="19"/>
  <c r="I30" i="19"/>
  <c r="H30" i="19"/>
  <c r="G30" i="19"/>
  <c r="F30" i="19"/>
  <c r="E30" i="19"/>
  <c r="D33" i="19" s="1"/>
  <c r="N27" i="19"/>
  <c r="M27" i="19"/>
  <c r="L27" i="19"/>
  <c r="K27" i="19"/>
  <c r="J27" i="19"/>
  <c r="I27" i="19"/>
  <c r="H27" i="19"/>
  <c r="G27" i="19"/>
  <c r="F27" i="19"/>
  <c r="E27" i="19"/>
  <c r="T23" i="19"/>
  <c r="N19" i="19"/>
  <c r="M19" i="19"/>
  <c r="L19" i="19"/>
  <c r="K19" i="19"/>
  <c r="J19" i="19"/>
  <c r="D22" i="19" s="1"/>
  <c r="I19" i="19"/>
  <c r="H19" i="19"/>
  <c r="G19" i="19"/>
  <c r="F19" i="19"/>
  <c r="E19" i="19"/>
  <c r="F11" i="19"/>
  <c r="F9" i="19"/>
  <c r="E5" i="19"/>
  <c r="N21" i="22" l="1"/>
  <c r="M21" i="22"/>
  <c r="L21" i="22"/>
  <c r="K21" i="22"/>
  <c r="G21" i="22"/>
  <c r="F21" i="22"/>
  <c r="J21" i="22"/>
  <c r="I21" i="22"/>
  <c r="H21" i="22"/>
  <c r="G32" i="22"/>
  <c r="F32" i="22"/>
  <c r="H32" i="22"/>
  <c r="J32" i="22"/>
  <c r="K32" i="22"/>
  <c r="N32" i="22"/>
  <c r="M32" i="22"/>
  <c r="I32" i="22"/>
  <c r="L32" i="22"/>
  <c r="D67" i="22"/>
  <c r="D57" i="22"/>
  <c r="M56" i="22" s="1"/>
  <c r="J32" i="21"/>
  <c r="I32" i="21"/>
  <c r="G32" i="21"/>
  <c r="H32" i="21"/>
  <c r="F32" i="21"/>
  <c r="N32" i="21"/>
  <c r="M32" i="21"/>
  <c r="L32" i="21"/>
  <c r="K32" i="21"/>
  <c r="F21" i="21"/>
  <c r="E21" i="21" s="1"/>
  <c r="N21" i="21"/>
  <c r="M21" i="21"/>
  <c r="L21" i="21"/>
  <c r="K21" i="21"/>
  <c r="J21" i="21"/>
  <c r="I21" i="21"/>
  <c r="H21" i="21"/>
  <c r="G21" i="21"/>
  <c r="D67" i="21"/>
  <c r="L54" i="21"/>
  <c r="N54" i="21"/>
  <c r="E54" i="21"/>
  <c r="D57" i="21" s="1"/>
  <c r="F56" i="21" s="1"/>
  <c r="F54" i="21"/>
  <c r="G54" i="21"/>
  <c r="I54" i="21"/>
  <c r="L56" i="20"/>
  <c r="N56" i="20"/>
  <c r="J32" i="20"/>
  <c r="H32" i="20"/>
  <c r="M32" i="20"/>
  <c r="G32" i="20"/>
  <c r="F32" i="20"/>
  <c r="N32" i="20"/>
  <c r="K32" i="20"/>
  <c r="I32" i="20"/>
  <c r="L32" i="20"/>
  <c r="F21" i="20"/>
  <c r="N21" i="20"/>
  <c r="I21" i="20"/>
  <c r="M21" i="20"/>
  <c r="K21" i="20"/>
  <c r="J21" i="20"/>
  <c r="L21" i="20"/>
  <c r="G21" i="20"/>
  <c r="H21" i="20"/>
  <c r="D67" i="20"/>
  <c r="H66" i="20" s="1"/>
  <c r="D57" i="20"/>
  <c r="I56" i="20" s="1"/>
  <c r="K21" i="19"/>
  <c r="M21" i="19"/>
  <c r="J21" i="19"/>
  <c r="N21" i="19"/>
  <c r="I21" i="19"/>
  <c r="H21" i="19"/>
  <c r="F21" i="19"/>
  <c r="G21" i="19"/>
  <c r="L21" i="19"/>
  <c r="I32" i="19"/>
  <c r="N32" i="19"/>
  <c r="L32" i="19"/>
  <c r="H32" i="19"/>
  <c r="M32" i="19"/>
  <c r="J32" i="19"/>
  <c r="G32" i="19"/>
  <c r="K32" i="19"/>
  <c r="F32" i="19"/>
  <c r="L66" i="19"/>
  <c r="M66" i="19"/>
  <c r="I54" i="19"/>
  <c r="D67" i="19"/>
  <c r="F66" i="19" s="1"/>
  <c r="K54" i="19"/>
  <c r="G54" i="19"/>
  <c r="L54" i="19"/>
  <c r="M54" i="19"/>
  <c r="E54" i="19"/>
  <c r="H54" i="19"/>
  <c r="J54" i="19"/>
  <c r="N54" i="19"/>
  <c r="J66" i="22" l="1"/>
  <c r="L66" i="22"/>
  <c r="I66" i="22"/>
  <c r="H66" i="22"/>
  <c r="G66" i="22"/>
  <c r="N56" i="22"/>
  <c r="K66" i="22"/>
  <c r="M66" i="22"/>
  <c r="H56" i="22"/>
  <c r="G56" i="22"/>
  <c r="F56" i="22"/>
  <c r="J56" i="22"/>
  <c r="F66" i="22"/>
  <c r="N66" i="22"/>
  <c r="I56" i="22"/>
  <c r="K56" i="22"/>
  <c r="L56" i="22"/>
  <c r="E21" i="22"/>
  <c r="E32" i="22"/>
  <c r="N66" i="21"/>
  <c r="K66" i="21"/>
  <c r="I66" i="21"/>
  <c r="G66" i="21"/>
  <c r="F66" i="21"/>
  <c r="L66" i="21"/>
  <c r="K56" i="21"/>
  <c r="L56" i="21"/>
  <c r="H66" i="21"/>
  <c r="I56" i="21"/>
  <c r="H56" i="21"/>
  <c r="G56" i="21"/>
  <c r="J56" i="21"/>
  <c r="E56" i="21" s="1"/>
  <c r="M56" i="21"/>
  <c r="J66" i="21"/>
  <c r="N56" i="21"/>
  <c r="M66" i="21"/>
  <c r="E32" i="21"/>
  <c r="E32" i="20"/>
  <c r="E21" i="20"/>
  <c r="N66" i="20"/>
  <c r="F66" i="20"/>
  <c r="L66" i="20"/>
  <c r="J66" i="20"/>
  <c r="M66" i="20"/>
  <c r="I66" i="20"/>
  <c r="J56" i="20"/>
  <c r="H56" i="20"/>
  <c r="G56" i="20"/>
  <c r="F56" i="20"/>
  <c r="K56" i="20"/>
  <c r="M56" i="20"/>
  <c r="K66" i="20"/>
  <c r="G66" i="20"/>
  <c r="D57" i="19"/>
  <c r="K66" i="19"/>
  <c r="J66" i="19"/>
  <c r="H66" i="19"/>
  <c r="E66" i="19" s="1"/>
  <c r="G66" i="19"/>
  <c r="I66" i="19"/>
  <c r="E21" i="19"/>
  <c r="E32" i="19"/>
  <c r="N66" i="19"/>
  <c r="E56" i="22" l="1"/>
  <c r="E66" i="22"/>
  <c r="E66" i="21"/>
  <c r="E56" i="20"/>
  <c r="E66" i="20"/>
  <c r="F56" i="19"/>
  <c r="E56" i="19" s="1"/>
  <c r="N56" i="19"/>
  <c r="M56" i="19"/>
  <c r="G56" i="19"/>
  <c r="H56" i="19"/>
  <c r="L56" i="19"/>
  <c r="I56" i="19"/>
  <c r="J56" i="19"/>
  <c r="K56" i="19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D32" i="18"/>
  <c r="M31" i="18" s="1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G31" i="18"/>
  <c r="N31" i="18"/>
  <c r="J31" i="18"/>
  <c r="F31" i="18"/>
  <c r="H53" i="18"/>
  <c r="H63" i="18"/>
  <c r="D66" i="18" s="1"/>
  <c r="D21" i="15"/>
  <c r="C20" i="15"/>
  <c r="K21" i="18" l="1"/>
  <c r="H21" i="18"/>
  <c r="K31" i="18"/>
  <c r="J21" i="18"/>
  <c r="L21" i="18"/>
  <c r="I21" i="18"/>
  <c r="H31" i="18"/>
  <c r="E31" i="18" s="1"/>
  <c r="N21" i="18"/>
  <c r="E21" i="18" s="1"/>
  <c r="I31" i="18"/>
  <c r="L31" i="18"/>
  <c r="G21" i="18"/>
  <c r="M21" i="18"/>
  <c r="D56" i="18"/>
  <c r="J55" i="18" s="1"/>
  <c r="K65" i="18"/>
  <c r="G65" i="18"/>
  <c r="N65" i="18"/>
  <c r="L65" i="18"/>
  <c r="J65" i="18"/>
  <c r="H65" i="18"/>
  <c r="I65" i="18"/>
  <c r="M65" i="18"/>
  <c r="F65" i="18"/>
  <c r="L55" i="18"/>
  <c r="M55" i="18"/>
  <c r="I55" i="18"/>
  <c r="F70" i="17"/>
  <c r="G70" i="17"/>
  <c r="H70" i="17"/>
  <c r="I70" i="17"/>
  <c r="J70" i="17"/>
  <c r="K70" i="17"/>
  <c r="L70" i="17"/>
  <c r="M70" i="17"/>
  <c r="N70" i="17"/>
  <c r="E70" i="17"/>
  <c r="H55" i="18" l="1"/>
  <c r="F55" i="18"/>
  <c r="G55" i="18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H64" i="17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E6" i="22" l="1"/>
  <c r="E6" i="20"/>
  <c r="E6" i="21"/>
  <c r="E6" i="19"/>
  <c r="E6" i="17"/>
  <c r="C17" i="15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68851F68-CEA3-4187-AA73-C9D50D779293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FA4A217C-5F45-4DCE-A628-3BDB08E66C47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AF12FECC-E981-401D-9DEA-944ED63C4E28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8792EDFC-E794-4760-A6FE-28E91110828D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<sst xmlns="http://schemas.openxmlformats.org/spreadsheetml/2006/main" count="2328" uniqueCount="682">
  <si>
    <t>BDEW / VKU / GEODE - Excel-Tabelle mit verfahrensspezifischen Parameter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</si>
  <si>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</si>
  <si>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</si>
  <si>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Die Veröffentlichung erfolgt im Rahmen der Vorgaben der Kooperationsvereinbarung und des Leitfanden "Abwicklung von Standardlastprofilen Gas".</t>
  </si>
  <si>
    <t>Sofern Anpassungen am Bilanzierungsverfahren vorgenommen werden, so ist die Excel-Tabelle stets in aktualisierter Form zu veröffentlichen.</t>
  </si>
  <si>
    <t>Hinweise: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</si>
  <si>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</si>
  <si>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</si>
  <si>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Bei Netzbetreibern mit Netzgebieten mit H-Gas und L-Gas sollten bitte für jedes Netzgebiet eine separate Datei ausfüllen.</t>
  </si>
  <si>
    <t>Herausgeber:</t>
  </si>
  <si>
    <t xml:space="preserve">BDEW Bundesverband der Energie- und Wasserwirtschaft e.V., </t>
  </si>
  <si>
    <t>Reinhardtstraße 32</t>
  </si>
  <si>
    <t>10117 Berlin</t>
  </si>
  <si>
    <t xml:space="preserve">Verband kommunaler Unternehmen e.V. (VKU) </t>
  </si>
  <si>
    <t>Invalidenstraße 91</t>
  </si>
  <si>
    <t>10115 Berlin</t>
  </si>
  <si>
    <t>GEODE – Groupement Européen des entreprises et Organismes de Distribution d’Énergie, EWIV</t>
  </si>
  <si>
    <t>Magazinstraße 15-16</t>
  </si>
  <si>
    <t xml:space="preserve">10179 Berlin </t>
  </si>
  <si>
    <t xml:space="preserve">Stand: </t>
  </si>
  <si>
    <t xml:space="preserve">Version: </t>
  </si>
  <si>
    <t>0.2</t>
  </si>
  <si>
    <t>Netzbetreiberinformationen</t>
  </si>
  <si>
    <t>Stand der verfahrensspezifischen Parameter:</t>
  </si>
  <si>
    <t xml:space="preserve">Parameter gültig ab: </t>
  </si>
  <si>
    <t>1.</t>
  </si>
  <si>
    <t>Name des Netzbetreibers:</t>
  </si>
  <si>
    <t>2.</t>
  </si>
  <si>
    <t>Marktpartner-ID (DVGW-Nummer des Netzbetreibers)</t>
  </si>
  <si>
    <t>3.</t>
  </si>
  <si>
    <t>Straße, Nr.:</t>
  </si>
  <si>
    <t>4.</t>
  </si>
  <si>
    <t>Postleitzahl:</t>
  </si>
  <si>
    <t>5.</t>
  </si>
  <si>
    <t>Ort:</t>
  </si>
  <si>
    <t>Kempten</t>
  </si>
  <si>
    <t>6.</t>
  </si>
  <si>
    <t>Ansprechpartner SLP-Bilanzierung:</t>
  </si>
  <si>
    <t>Markus Erhart</t>
  </si>
  <si>
    <t>7.</t>
  </si>
  <si>
    <t>Email-Adresse:</t>
  </si>
  <si>
    <t>team-edm@schwaben-netz.de</t>
  </si>
  <si>
    <t>8.</t>
  </si>
  <si>
    <t>Telefonnummer des Ansprechpartners:</t>
  </si>
  <si>
    <t>0821/455166-255</t>
  </si>
  <si>
    <t>9.</t>
  </si>
  <si>
    <t>Anzahl betreuter Netzgebiete (Angabe 1 … 20)</t>
  </si>
  <si>
    <t>10.</t>
  </si>
  <si>
    <t>In dieser Datei erfasstes Netzgebiet (eine Datei je Netzgebiet):</t>
  </si>
  <si>
    <t>Netzgebiet 1</t>
  </si>
  <si>
    <t>Angaben gelten für alle Netzgebiete</t>
  </si>
  <si>
    <t>Netzgebiet 2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</si>
  <si>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</si>
  <si>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</si>
  <si>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</si>
  <si>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</si>
  <si>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</si>
  <si>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</si>
  <si>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</si>
  <si>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</si>
  <si>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</si>
  <si>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</si>
  <si>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</si>
  <si>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</si>
  <si>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</si>
  <si>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</si>
  <si>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</si>
  <si>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</si>
  <si>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</si>
  <si>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</si>
  <si>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>Stammdaten Netzgebiet</t>
  </si>
  <si>
    <t xml:space="preserve">Netzbetreiber: </t>
  </si>
  <si>
    <t xml:space="preserve">Netzgebiet: </t>
  </si>
  <si>
    <t xml:space="preserve">Marktpartner-ID: </t>
  </si>
  <si>
    <t xml:space="preserve">gültig ab: </t>
  </si>
  <si>
    <t>Gasfamilie:</t>
  </si>
  <si>
    <t>H-Gas</t>
  </si>
  <si>
    <t>L-Gas</t>
  </si>
  <si>
    <t>12.</t>
  </si>
  <si>
    <t>Netzkontonummer:</t>
  </si>
  <si>
    <t>13.</t>
  </si>
  <si>
    <t xml:space="preserve">Verwendetes SLP-Verfahren: </t>
  </si>
  <si>
    <t>synthetisch</t>
  </si>
  <si>
    <t>analytisch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</si>
  <si>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</si>
  <si>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>=&gt;  zeitnah ermittelter Netzustand bestimmt Höhe der täglichen Allokation</t>
  </si>
  <si>
    <t>=&gt; Zeitreihentyp SLPsyn</t>
  </si>
  <si>
    <t>=&gt; Zeitreihentyp SLPana</t>
  </si>
  <si>
    <t>14.</t>
  </si>
  <si>
    <t>Bilanzierungsrelevanter Wert</t>
  </si>
  <si>
    <t>Kundenwert  [KW]</t>
  </si>
  <si>
    <t>Jahresverbrauchsprognose [JVP]</t>
  </si>
  <si>
    <t>JVP / Multiplikator(SLP-Typ)</t>
  </si>
  <si>
    <t>nach TU-München Verfahren</t>
  </si>
  <si>
    <t xml:space="preserve">Berechnung der Tagesmenge mit: </t>
  </si>
  <si>
    <t xml:space="preserve">Allokationsfunktion für die  Tagesmenge: </t>
  </si>
  <si>
    <t>JVP  x  h(T, SLP-Typ')</t>
  </si>
  <si>
    <t>=&gt;  Q(D) = KW  x  h(T, SLP-Typ)  x  F(WT)</t>
  </si>
  <si>
    <t>=&gt;  Q(D) = JVP / M(SLP-Typ)  x  h(T, SLP-Typ)  x  F(WT)</t>
  </si>
  <si>
    <t>=&gt;  Q(D) = JVP  x  h(T, SLP-Typ')  x  F(WT)</t>
  </si>
  <si>
    <t>15.</t>
  </si>
  <si>
    <t xml:space="preserve">Korrekturfaktor (synthetisches Verfahren): </t>
  </si>
  <si>
    <t>nein</t>
  </si>
  <si>
    <t>ja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</si>
  <si>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</si>
  <si>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</si>
  <si>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</si>
  <si>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</si>
  <si>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</si>
  <si>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</si>
  <si>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</si>
  <si>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</si>
  <si>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</si>
  <si>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</si>
  <si>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t>16.</t>
  </si>
  <si>
    <t>Optimierungsfaktor (analytisches Verfahren):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</si>
  <si>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</si>
  <si>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</si>
  <si>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</si>
  <si>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t>17.</t>
  </si>
  <si>
    <t>Anzahl verwendeter Profile:</t>
  </si>
  <si>
    <t>18.</t>
  </si>
  <si>
    <t>Anwendungsgrenzen SLP  -  Arbeit [kWh]:</t>
  </si>
  <si>
    <t>(*)</t>
  </si>
  <si>
    <t>(Standard nach § 24 Abs. 1 u. 2 GasNZV: 1,5 Mio. kWh pro Jahr)</t>
  </si>
  <si>
    <t>19.</t>
  </si>
  <si>
    <t>Anwendungsgrenzen SLP  -  Leistung [kW]:</t>
  </si>
  <si>
    <t>(**)</t>
  </si>
  <si>
    <t>(Standard nach § 24 Abs. 1 u. 2 GasNZV: 500 kW)</t>
  </si>
  <si>
    <t>(*) Angabe Grenzwert oder Verweis auf Hinterlegungsquelle</t>
  </si>
  <si>
    <t>(**) optionale Angabe</t>
  </si>
  <si>
    <t>20.</t>
  </si>
  <si>
    <t xml:space="preserve">Anzahl der Temperaturgebiete des NG: 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</si>
  <si>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</si>
  <si>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</si>
  <si>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</si>
  <si>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</si>
  <si>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</si>
  <si>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</si>
  <si>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</si>
  <si>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</si>
  <si>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</si>
  <si>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</si>
  <si>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</si>
  <si>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</si>
  <si>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</si>
  <si>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</si>
  <si>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</si>
  <si>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</si>
  <si>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Netzbetreiber Musterstadt GmbH</t>
  </si>
  <si>
    <t>Hinweis:</t>
  </si>
  <si>
    <t xml:space="preserve">Anzahl der Temperaturgebiete des Netzgebietes: </t>
  </si>
  <si>
    <t xml:space="preserve">Bei mehreren Temperaturgebieten je Netzgebiet jeweils ein weiteres "Excel-Tabellenblatt" je </t>
  </si>
  <si>
    <t>Nummer des Temperaturgebietes:</t>
  </si>
  <si>
    <t>Temperaturgebiet einfügen. Bitte SLP-Temp-Gebiet # "##" in Namen des Excel-Tabellenblattes aufnehmen.</t>
  </si>
  <si>
    <t>Name des Temperaturgebietes:</t>
  </si>
  <si>
    <t>Temperaturversatz (der Knickpunkt Temperatur)</t>
  </si>
  <si>
    <t>Tag:</t>
  </si>
  <si>
    <t>Monat: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</si>
  <si>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</si>
  <si>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 xml:space="preserve">Heizperiode Kernzeit Winter </t>
  </si>
  <si>
    <t>Beginn:</t>
  </si>
  <si>
    <t>Oktober</t>
  </si>
  <si>
    <t>weiterer Wetter-Dienstleister: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</si>
  <si>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</si>
  <si>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</si>
  <si>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</si>
  <si>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</si>
  <si>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</si>
  <si>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</si>
  <si>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</si>
  <si>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</si>
  <si>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</si>
  <si>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</si>
  <si>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Dezember</t>
  </si>
  <si>
    <t xml:space="preserve">Sommer-/Übergangsperiode </t>
  </si>
  <si>
    <t>Vantago GPT</t>
  </si>
  <si>
    <t>11.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</si>
  <si>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</si>
  <si>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</si>
  <si>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</si>
  <si>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</si>
  <si>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</si>
  <si>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</si>
  <si>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</si>
  <si>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</si>
  <si>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</si>
  <si>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</si>
  <si>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</si>
  <si>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a.) für Allokationstemperatur (auch für Misch-Allokationstempertur [virt. Wetter-Station])</t>
  </si>
  <si>
    <t xml:space="preserve">Anzahl Stationen für Misch-Allokationstemperatur: </t>
  </si>
  <si>
    <t xml:space="preserve">Temperaturstationen </t>
  </si>
  <si>
    <t>Sn</t>
  </si>
  <si>
    <t>Art des Feldes</t>
  </si>
  <si>
    <t>Gewichtungsfaktoren (Station)</t>
  </si>
  <si>
    <t>g(Sn)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</si>
  <si>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</si>
  <si>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Num. Wert</t>
  </si>
  <si>
    <t>Wetter-DL</t>
  </si>
  <si>
    <t>MeteoGroup</t>
  </si>
  <si>
    <t>DWD</t>
  </si>
  <si>
    <t>Auswahlfeld</t>
  </si>
  <si>
    <t>Name der Station</t>
  </si>
  <si>
    <t>DEF-St.</t>
  </si>
  <si>
    <t>Textfeld</t>
  </si>
  <si>
    <t xml:space="preserve">Stations-Nr. </t>
  </si>
  <si>
    <t>xxxxx</t>
  </si>
  <si>
    <t>Code</t>
  </si>
  <si>
    <t>St.-Nr.</t>
  </si>
  <si>
    <t>Klima-Zeitreihe</t>
  </si>
  <si>
    <t>Individuelle GPT</t>
  </si>
  <si>
    <t>Temp. (2m)</t>
  </si>
  <si>
    <t>Allgemeine GPT</t>
  </si>
  <si>
    <t>Sonstiges</t>
  </si>
  <si>
    <t>Bezeichnung Gasprognosetemperatur</t>
  </si>
  <si>
    <t xml:space="preserve">Anzahl Temperaturen für Zeitreihengewichtung: </t>
  </si>
  <si>
    <t xml:space="preserve">Temp.-ZR Reihenbildung </t>
  </si>
  <si>
    <t>Tn</t>
  </si>
  <si>
    <t xml:space="preserve">Gewichtungsfaktoren (Temp.-ZR)   </t>
  </si>
  <si>
    <t>g(Tn)</t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</si>
  <si>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</si>
  <si>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Temperturzeitraum</t>
  </si>
  <si>
    <t>[d]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</si>
  <si>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</si>
  <si>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</si>
  <si>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</si>
  <si>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</si>
  <si>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</si>
  <si>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</si>
  <si>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</si>
  <si>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</si>
  <si>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</si>
  <si>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</si>
  <si>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</si>
  <si>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Tages-Bezug [Gastag/Kalendertag]</t>
  </si>
  <si>
    <t>[GT/KT]</t>
  </si>
  <si>
    <t>Gastag</t>
  </si>
  <si>
    <t>Kalendertag</t>
  </si>
  <si>
    <t>Zeitzone für Tages-Bezug</t>
  </si>
  <si>
    <t>[UCT/CET]</t>
  </si>
  <si>
    <t>CET/CEST</t>
  </si>
  <si>
    <t>UCT</t>
  </si>
  <si>
    <t>Art der Zeitreihe</t>
  </si>
  <si>
    <t>[IST/Prog]</t>
  </si>
  <si>
    <t>Temp.-Prog.</t>
  </si>
  <si>
    <t>Temp.-IST</t>
  </si>
  <si>
    <t xml:space="preserve">Erläuterung: </t>
  </si>
  <si>
    <t xml:space="preserve">für Betrachtungstag D 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</si>
  <si>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</si>
  <si>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</si>
  <si>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t>Summe(g(S1 …S10)) =  [g(S1) + g(S2) + g(S3) + ... + g(S10)] = 1,000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</si>
  <si>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</si>
  <si>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</si>
  <si>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t>Beispiel für Gewichte  G(Tn):</t>
  </si>
  <si>
    <t>Eintages-Temp. (Vorhersagetemp.)</t>
  </si>
  <si>
    <t>G(Tn)</t>
  </si>
  <si>
    <t>…</t>
  </si>
  <si>
    <t>Geom.-Reihe (gem. LF-SLP)</t>
  </si>
  <si>
    <t>b.) für Kundenwerttemperatur (auch für Misch-Kundenwerttemperatur [virt. Wetter-Station])</t>
  </si>
  <si>
    <t xml:space="preserve">Anzahl Station für Misch-Kundenwerttemperatur: </t>
  </si>
  <si>
    <t xml:space="preserve">Berechnung analog Allokationstemperatur (siehe Erläuterung) </t>
  </si>
  <si>
    <t>Wetterdienstleister ABC</t>
  </si>
  <si>
    <t>ABC-St.</t>
  </si>
  <si>
    <t>Verwendete SLP Profiltypen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</si>
  <si>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</si>
  <si>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t>Netzbetreiber:</t>
  </si>
  <si>
    <t>Profilnomenklaturen können in Zelle "E11" eingesehen werden. Doppelt hinterlegte Profile sind rot markiert</t>
  </si>
  <si>
    <t>Netzgebiet:</t>
  </si>
  <si>
    <t>Formeln/Koeffizienten zur Koeffizientenübernahme der BDEW-Profile können aus Zeile "11" übernommen werden</t>
  </si>
  <si>
    <t>#</t>
  </si>
  <si>
    <t>Netzgebiet</t>
  </si>
  <si>
    <t>Profil-Art</t>
  </si>
  <si>
    <t>BDEW Nomen-
klatur</t>
  </si>
  <si>
    <t>EDI-CODE</t>
  </si>
  <si>
    <t>A</t>
  </si>
  <si>
    <t>B</t>
  </si>
  <si>
    <t>C</t>
  </si>
  <si>
    <r>
      <t>ϑ</t>
    </r>
    <r>
      <rPr>
        <b/>
        <vertAlign val="subscript"/>
        <sz val="12"/>
        <rFont val="Calibri"/>
        <family val="2"/>
      </rPr>
      <t>0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</si>
  <si>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</si>
  <si>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</si>
  <si>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</si>
  <si>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</si>
  <si>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</si>
  <si>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</si>
  <si>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</si>
  <si>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</si>
  <si>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</si>
  <si>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</si>
  <si>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</si>
  <si>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</si>
  <si>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</si>
  <si>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t>Muster</t>
  </si>
  <si>
    <t>Abruf von BDEW-Standardwerten:</t>
  </si>
  <si>
    <t>BDEW</t>
  </si>
  <si>
    <t>BY_HMF03</t>
  </si>
  <si>
    <t>BY_HEF03</t>
  </si>
  <si>
    <t>DE_HKO03</t>
  </si>
  <si>
    <t xml:space="preserve">BDEW Standardlastprofile - SLP-Koef. </t>
  </si>
  <si>
    <t>hier keine Eintragungen / Veränderungen vornehmen !</t>
  </si>
  <si>
    <t>Quelle</t>
  </si>
  <si>
    <t>BDEW Nomenklatur</t>
  </si>
  <si>
    <t>Profilname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</si>
  <si>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</si>
  <si>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m_H</t>
  </si>
  <si>
    <t>b_H</t>
  </si>
  <si>
    <t>m_W</t>
  </si>
  <si>
    <t>b_W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</si>
  <si>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</si>
  <si>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</si>
  <si>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</si>
  <si>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</si>
  <si>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</si>
  <si>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</si>
  <si>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</si>
  <si>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</si>
  <si>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</si>
  <si>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</si>
  <si>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</si>
  <si>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</si>
  <si>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</si>
  <si>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</si>
  <si>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</si>
  <si>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</si>
  <si>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</si>
  <si>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</si>
  <si>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</si>
  <si>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</si>
  <si>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</si>
  <si>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</si>
  <si>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</si>
  <si>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</si>
  <si>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</si>
  <si>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</si>
  <si>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</si>
  <si>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</si>
  <si>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</si>
  <si>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</si>
  <si>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</si>
  <si>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</si>
  <si>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</si>
  <si>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</si>
  <si>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</si>
  <si>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</si>
  <si>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</si>
  <si>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</si>
  <si>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</si>
  <si>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</si>
  <si>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</si>
  <si>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</si>
  <si>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</si>
  <si>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</si>
  <si>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</si>
  <si>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</si>
  <si>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</si>
  <si>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</si>
  <si>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</si>
  <si>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</si>
  <si>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</si>
  <si>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</si>
  <si>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</si>
  <si>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</si>
  <si>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</si>
  <si>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</si>
  <si>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</si>
  <si>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</si>
  <si>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</si>
  <si>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</si>
  <si>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</si>
  <si>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</si>
  <si>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</si>
  <si>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</si>
  <si>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</si>
  <si>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</si>
  <si>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</si>
  <si>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</si>
  <si>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</si>
  <si>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</si>
  <si>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</si>
  <si>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</si>
  <si>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</si>
  <si>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</si>
  <si>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</si>
  <si>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</si>
  <si>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</si>
  <si>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</si>
  <si>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</si>
  <si>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</si>
  <si>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</si>
  <si>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</si>
  <si>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</si>
  <si>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</si>
  <si>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</si>
  <si>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</si>
  <si>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</si>
  <si>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</si>
  <si>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</si>
  <si>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</si>
  <si>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</si>
  <si>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</si>
  <si>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SLP-TUM</t>
  </si>
  <si>
    <t>BB_HEF03</t>
  </si>
  <si>
    <t>R13</t>
  </si>
  <si>
    <t>Bundeslandprofil</t>
  </si>
  <si>
    <t>BB_HEF04</t>
  </si>
  <si>
    <t>R14</t>
  </si>
  <si>
    <t>BB_HMF03</t>
  </si>
  <si>
    <t>R23</t>
  </si>
  <si>
    <t>BB_HMF04</t>
  </si>
  <si>
    <t>R24</t>
  </si>
  <si>
    <t>BE_HEF03</t>
  </si>
  <si>
    <t>B13</t>
  </si>
  <si>
    <t>BE_HEF04</t>
  </si>
  <si>
    <t>B14</t>
  </si>
  <si>
    <t>BE_HMF03</t>
  </si>
  <si>
    <t>B23</t>
  </si>
  <si>
    <t>BE_HMF04</t>
  </si>
  <si>
    <t>B24</t>
  </si>
  <si>
    <t>BW_HEF03</t>
  </si>
  <si>
    <t>W13</t>
  </si>
  <si>
    <t>BW_HEF04</t>
  </si>
  <si>
    <t>W14</t>
  </si>
  <si>
    <t>BW_HMF03</t>
  </si>
  <si>
    <t>W23</t>
  </si>
  <si>
    <t>BW_HMF04</t>
  </si>
  <si>
    <t>W24</t>
  </si>
  <si>
    <t>G13</t>
  </si>
  <si>
    <t>BY_HEF04</t>
  </si>
  <si>
    <t>G14</t>
  </si>
  <si>
    <t>G23</t>
  </si>
  <si>
    <t>BY_HMF04</t>
  </si>
  <si>
    <t>G24</t>
  </si>
  <si>
    <t>HB_HEF03</t>
  </si>
  <si>
    <t>M13</t>
  </si>
  <si>
    <t>HB_HEF04</t>
  </si>
  <si>
    <t>M14</t>
  </si>
  <si>
    <t>HB_HMF03</t>
  </si>
  <si>
    <t>M23</t>
  </si>
  <si>
    <t>HB_HMF04</t>
  </si>
  <si>
    <t>M24</t>
  </si>
  <si>
    <t>HE_HEF03</t>
  </si>
  <si>
    <t>F13</t>
  </si>
  <si>
    <t>HE_HEF04</t>
  </si>
  <si>
    <t>F14</t>
  </si>
  <si>
    <t>HE_HMF03</t>
  </si>
  <si>
    <t>F23</t>
  </si>
  <si>
    <t>HE_HMF04</t>
  </si>
  <si>
    <t>F24</t>
  </si>
  <si>
    <t>HH_HEF03</t>
  </si>
  <si>
    <t>H13</t>
  </si>
  <si>
    <t>HH_HEF04</t>
  </si>
  <si>
    <t>H14</t>
  </si>
  <si>
    <t>HH_HMF03</t>
  </si>
  <si>
    <t>H23</t>
  </si>
  <si>
    <t>HH_HMF04</t>
  </si>
  <si>
    <t>H24</t>
  </si>
  <si>
    <t>MV_HEF03</t>
  </si>
  <si>
    <t>V13</t>
  </si>
  <si>
    <t>MV_HEF04</t>
  </si>
  <si>
    <t>V14</t>
  </si>
  <si>
    <t>MV_HMF03</t>
  </si>
  <si>
    <t>V23</t>
  </si>
  <si>
    <t>MV_HMF04</t>
  </si>
  <si>
    <t>V24</t>
  </si>
  <si>
    <t>NI_HEF03</t>
  </si>
  <si>
    <t>I13</t>
  </si>
  <si>
    <t>NI_HEF04</t>
  </si>
  <si>
    <t>I14</t>
  </si>
  <si>
    <t>NI_HMF03</t>
  </si>
  <si>
    <t>I23</t>
  </si>
  <si>
    <t>NI_HMF04</t>
  </si>
  <si>
    <t>I24</t>
  </si>
  <si>
    <t>NW_HEF03</t>
  </si>
  <si>
    <t>N13</t>
  </si>
  <si>
    <t>NW_HEF04</t>
  </si>
  <si>
    <t>N14</t>
  </si>
  <si>
    <t>NW_HMF03</t>
  </si>
  <si>
    <t>N23</t>
  </si>
  <si>
    <t>NW_HMF04</t>
  </si>
  <si>
    <t>N24</t>
  </si>
  <si>
    <t>RP_HEF03</t>
  </si>
  <si>
    <t>P13</t>
  </si>
  <si>
    <t>RP_HEF04</t>
  </si>
  <si>
    <t>P14</t>
  </si>
  <si>
    <t>RP_HMF03</t>
  </si>
  <si>
    <t>P23</t>
  </si>
  <si>
    <t>RP_HMF04</t>
  </si>
  <si>
    <t>P24</t>
  </si>
  <si>
    <t>SH_HEF03</t>
  </si>
  <si>
    <t>L13</t>
  </si>
  <si>
    <t>SH_HEF04</t>
  </si>
  <si>
    <t>L14</t>
  </si>
  <si>
    <t>SH_HMF03</t>
  </si>
  <si>
    <t>L23</t>
  </si>
  <si>
    <t>SH_HMF04</t>
  </si>
  <si>
    <t>L24</t>
  </si>
  <si>
    <t>SL_HEF03</t>
  </si>
  <si>
    <t>A13</t>
  </si>
  <si>
    <t>SL_HEF04</t>
  </si>
  <si>
    <t>A14</t>
  </si>
  <si>
    <t>SL_HMF03</t>
  </si>
  <si>
    <t>A23</t>
  </si>
  <si>
    <t>SL_HMF04</t>
  </si>
  <si>
    <t>A24</t>
  </si>
  <si>
    <t>SN_HEF03</t>
  </si>
  <si>
    <t>S13</t>
  </si>
  <si>
    <t>SN_HEF04</t>
  </si>
  <si>
    <t>S14</t>
  </si>
  <si>
    <t>SN_HMF03</t>
  </si>
  <si>
    <t>S23</t>
  </si>
  <si>
    <t>SN_HMF04</t>
  </si>
  <si>
    <t>S24</t>
  </si>
  <si>
    <t>ST_HEF03</t>
  </si>
  <si>
    <t>C13</t>
  </si>
  <si>
    <t>ST_HEF04</t>
  </si>
  <si>
    <t>C14</t>
  </si>
  <si>
    <t>ST_HMF03</t>
  </si>
  <si>
    <t>C23</t>
  </si>
  <si>
    <t>ST_HMF04</t>
  </si>
  <si>
    <t>C24</t>
  </si>
  <si>
    <t>TH_HEF03</t>
  </si>
  <si>
    <t>T13</t>
  </si>
  <si>
    <t>TH_HEF04</t>
  </si>
  <si>
    <t>T14</t>
  </si>
  <si>
    <t>TH_HMF03</t>
  </si>
  <si>
    <t>T23</t>
  </si>
  <si>
    <t>TH_HMF04</t>
  </si>
  <si>
    <t>T24</t>
  </si>
  <si>
    <t>Feiertagskalender / Sondertage</t>
  </si>
  <si>
    <t>Verwendeter Feiertagskalender bitte markieren (auch Mehrfachnennungen möglich)</t>
  </si>
  <si>
    <t>Hinweis: Entsprechende Feiertage / Ersatztage werden grau-grün markiert</t>
  </si>
  <si>
    <t xml:space="preserve">MP-ID: </t>
  </si>
  <si>
    <t>Vorgaben für Feiertagskalender bundesweit / bundeslandspezif / NB-individuell</t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</si>
  <si>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</si>
  <si>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</si>
  <si>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</si>
  <si>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</si>
  <si>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</si>
  <si>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</si>
  <si>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</si>
  <si>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</si>
  <si>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</si>
  <si>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</si>
  <si>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</si>
  <si>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</si>
  <si>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</si>
  <si>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</si>
  <si>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</si>
  <si>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</si>
  <si>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</si>
  <si>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>NB</t>
  </si>
  <si>
    <t>verwendeter Feiertagskalender des Netzgebiets</t>
  </si>
  <si>
    <t>Wochentag und entsprechender Ersatztag</t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</si>
  <si>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</si>
  <si>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</si>
  <si>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</si>
  <si>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</si>
  <si>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</si>
  <si>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</si>
  <si>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</si>
  <si>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</si>
  <si>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</si>
  <si>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</si>
  <si>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</si>
  <si>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</si>
  <si>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</si>
  <si>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</si>
  <si>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</si>
  <si>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</si>
  <si>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</si>
  <si>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NB-individuell</t>
  </si>
  <si>
    <t xml:space="preserve">Feiertag / Sondertag </t>
  </si>
  <si>
    <t>Montag</t>
  </si>
  <si>
    <t>Dienstag</t>
  </si>
  <si>
    <t>Mittwoch</t>
  </si>
  <si>
    <t>Donnerstag</t>
  </si>
  <si>
    <t>Freitag</t>
  </si>
  <si>
    <t>Samstag</t>
  </si>
  <si>
    <t>Sonntag</t>
  </si>
  <si>
    <t>Neujahr (1.1.)</t>
  </si>
  <si>
    <t>Heilige Drei Könige (6.1.)</t>
  </si>
  <si>
    <t>Rosenmontag (-48 Tage)</t>
  </si>
  <si>
    <t>-</t>
  </si>
  <si>
    <t>Fastnacht (-47 Tage)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</si>
  <si>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</si>
  <si>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</si>
  <si>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</si>
  <si>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t>Weltfrauentag (8.3.)</t>
  </si>
  <si>
    <t>Maifeiertag (1.5.)</t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</si>
  <si>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</si>
  <si>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</si>
  <si>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</si>
  <si>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</si>
  <si>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>Friedensfest (8.8.)</t>
  </si>
  <si>
    <t>Mariä Himmelfahrt (15.8.)</t>
  </si>
  <si>
    <t>Weltkindertag (20.9.)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</si>
  <si>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</si>
  <si>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</si>
  <si>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</si>
  <si>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</si>
  <si>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</si>
  <si>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</si>
  <si>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</si>
  <si>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</si>
  <si>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t xml:space="preserve">BDEW Standardlastprofile - WT-Koef. </t>
  </si>
  <si>
    <t>Wochentagfaktoren gemäß TUM</t>
  </si>
  <si>
    <t xml:space="preserve">  Bezeichnung</t>
  </si>
  <si>
    <t>Wochentagfaktoren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</si>
  <si>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</si>
  <si>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</si>
  <si>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</si>
  <si>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</si>
  <si>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</si>
  <si>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</si>
  <si>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</si>
  <si>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</si>
  <si>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</si>
  <si>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</si>
  <si>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</si>
  <si>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</si>
  <si>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</si>
  <si>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</si>
  <si>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</si>
  <si>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</si>
  <si>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</si>
  <si>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</si>
  <si>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H/N-Profil</t>
  </si>
  <si>
    <t>Alternative Profilempfehlung</t>
  </si>
  <si>
    <t>HEF</t>
  </si>
  <si>
    <t>Einfamilienhaushalt</t>
  </si>
  <si>
    <t>Heizgas</t>
  </si>
  <si>
    <t>HMF</t>
  </si>
  <si>
    <t>Mehrfamilienhaushalt</t>
  </si>
  <si>
    <t>HKO</t>
  </si>
  <si>
    <t>Kochgas</t>
  </si>
  <si>
    <t>GKO</t>
  </si>
  <si>
    <t>Gebietskörpersch., Kreditinst. u. Versich., Org. o. Erwerbszw. &amp; öff. Einr.</t>
  </si>
  <si>
    <t>Gewerbe</t>
  </si>
  <si>
    <t>Hauptprofil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</si>
  <si>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</si>
  <si>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</si>
  <si>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</si>
  <si>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</si>
  <si>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</si>
  <si>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</si>
  <si>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</si>
  <si>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</si>
  <si>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GWA</t>
  </si>
  <si>
    <t>Wäschereien</t>
  </si>
  <si>
    <t>GGA</t>
  </si>
  <si>
    <t>Gaststätten</t>
  </si>
  <si>
    <t>Nebenprofil</t>
  </si>
  <si>
    <t>GBA</t>
  </si>
  <si>
    <t>Bäckereien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</si>
  <si>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</si>
  <si>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</si>
  <si>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</si>
  <si>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</si>
  <si>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</si>
  <si>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</si>
  <si>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</si>
  <si>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</si>
  <si>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>schwaben netz</t>
  </si>
  <si>
    <t>schwaben netz gmbh</t>
  </si>
  <si>
    <t>Bayerstraße 45</t>
  </si>
  <si>
    <t>Augsburg</t>
  </si>
  <si>
    <t>THE0NKH700325000</t>
  </si>
  <si>
    <t>Harburg</t>
  </si>
  <si>
    <t>Hopferau</t>
  </si>
  <si>
    <t>Kaufbeuren</t>
  </si>
  <si>
    <t>DE_GMK04</t>
  </si>
  <si>
    <t>DE_GHA04</t>
  </si>
  <si>
    <t>DE_GKO04</t>
  </si>
  <si>
    <t>DE_GBD04</t>
  </si>
  <si>
    <t>DE_GGA04</t>
  </si>
  <si>
    <t>DE_GBH04</t>
  </si>
  <si>
    <t>DE_GWA04</t>
  </si>
  <si>
    <t>DE_GBA04</t>
  </si>
  <si>
    <t>DE_GGB04</t>
  </si>
  <si>
    <t>DE_GPD04</t>
  </si>
  <si>
    <t>DE_GMF04</t>
  </si>
  <si>
    <t>DE_GHD04</t>
  </si>
  <si>
    <t>9870032500000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</si>
</sst>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_-* #,##0.00\ _€_-;\-* #,##0.00\ _€_-;_-* &quot;-&quot;??\ _€_-;_-@_-"/>
    <numFmt numFmtId="166" formatCode="#,##0.0000000000"/>
    <numFmt numFmtId="167" formatCode="0.000"/>
    <numFmt numFmtId="168" formatCode="0.0%"/>
    <numFmt numFmtId="169" formatCode="#,##0.000"/>
    <numFmt numFmtId="170" formatCode="0.0"/>
    <numFmt numFmtId="171" formatCode="0.000\ \ "/>
    <numFmt numFmtId="172" formatCode="0.0000\ \ "/>
    <numFmt numFmtId="173" formatCode="General&quot;.&quot;"/>
    <numFmt numFmtId="174" formatCode="_-* #,##0.00\ [$€]_-;\-* #,##0.00\ [$€]_-;_-* &quot;-&quot;??\ [$€]_-;_-@_-"/>
    <numFmt numFmtId="175" formatCode="#,#00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3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4" fontId="8" fillId="0" borderId="0" applyFont="0" applyFill="0" applyBorder="0" applyAlignment="0" applyProtection="0"/>
    <xf numFmtId="175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5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6" fontId="80" fillId="34" borderId="24" xfId="3" applyNumberFormat="1" applyFont="1" applyFill="1" applyBorder="1" applyAlignment="1">
      <alignment horizontal="center" vertical="center"/>
    </xf>
    <xf numFmtId="166" fontId="80" fillId="34" borderId="70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9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9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9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6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2" fontId="8" fillId="0" borderId="17" xfId="3" applyNumberFormat="1" applyBorder="1" applyAlignment="1">
      <alignment vertical="center"/>
    </xf>
    <xf numFmtId="172" fontId="8" fillId="0" borderId="17" xfId="3" applyNumberFormat="1" applyBorder="1" applyAlignment="1">
      <alignment horizontal="center" vertical="center"/>
    </xf>
    <xf numFmtId="171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2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70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7" fontId="0" fillId="71" borderId="0" xfId="0" applyNumberFormat="1" applyFill="1" applyAlignment="1" applyProtection="1">
      <alignment horizontal="center" vertical="center"/>
      <protection locked="0"/>
    </xf>
    <xf numFmtId="167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9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9" fontId="0" fillId="74" borderId="54" xfId="0" applyNumberFormat="1" applyFill="1" applyBorder="1" applyAlignment="1">
      <alignment horizontal="center" vertical="center"/>
    </xf>
    <xf numFmtId="169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7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49" fontId="0" fillId="33" borderId="17" xfId="0" applyNumberFormat="1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170" fontId="0" fillId="71" borderId="78" xfId="0" applyNumberFormat="1" applyFill="1" applyBorder="1" applyAlignment="1" applyProtection="1">
      <alignment horizontal="center" vertical="center"/>
      <protection locked="0"/>
    </xf>
    <xf numFmtId="193" fontId="0" fillId="71" borderId="73" xfId="0" applyNumberFormat="1" applyFill="1" applyBorder="1" applyAlignment="1" applyProtection="1">
      <alignment horizontal="center" vertical="center"/>
      <protection locked="0"/>
    </xf>
    <xf numFmtId="1" fontId="12" fillId="0" borderId="0" xfId="3" applyNumberFormat="1" applyFont="1" applyAlignment="1" applyProtection="1">
      <alignment horizontal="left"/>
      <protection hidden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10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1593489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1593489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6C87519-560F-4384-8FCC-E9B026917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06918" y="9414480"/>
          <a:ext cx="3207296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2FB8383E-8562-4A2A-8865-AAAE4A37EE7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52378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F7DE322B-9B6D-47BE-9803-8D8D4FD85F8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2D8E040-0E3F-48E1-AAB9-D0A62931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1593489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A0BE471-55D1-4608-97F1-81592EA19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06918" y="9414480"/>
          <a:ext cx="3207296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37685F09-9B35-4A67-B1BC-5AF9A1B511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52378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468CA909-C6E7-4D8C-8DF5-655061BB1D0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B565EAC-4A49-4833-97E4-CC6C350D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1593489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EBC630F-A02F-4408-9C2F-1D3049BBD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06918" y="9414480"/>
          <a:ext cx="3207296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449B33CC-EA22-4C88-B1A5-874DF602639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52378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FB49CDCE-4C31-4A5B-A4B1-C0B2DFCB1E4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1993899-77A9-4314-8DC5-BBC96013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1593489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4254160-E2CA-4A95-AF6B-4F1B339B6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06918" y="9414480"/>
          <a:ext cx="3207296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470083A9-6CE1-4B49-B2AB-CB81332CD13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52378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D591AC46-DCC6-4BA8-852A-25DE4878752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B7127F5-1837-471B-BA76-CD494EDC7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02-Bereiche\sn-NA-KE\Verfahrenspezifische%20Parameter\2025_04_01_SLP-Gas-Verfahrensspezifische-Parameter-SN.xlsx" TargetMode="External"/><Relationship Id="rId1" Type="http://schemas.openxmlformats.org/officeDocument/2006/relationships/externalLinkPath" Target="2025_04_01_SLP-Gas-Verfahrensspezifische-Parameter-S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Netzbetreiber"/>
      <sheetName val="SLP-Verfahren"/>
      <sheetName val="SLP-Temp-Gebiet Augsburg"/>
      <sheetName val="SLP-Temp-Gebiet #02"/>
      <sheetName val="SLP-Temp-Gebiet Harburg"/>
      <sheetName val="SLP-Temp-Gebiet Hopferau"/>
      <sheetName val="SLP-Temp-Gebiet Kaufbeuren"/>
      <sheetName val="SLP-Temp-Gebiet Kempten"/>
      <sheetName val="SLP-Profile"/>
      <sheetName val="BDEW-Standard"/>
      <sheetName val="SLP-Feiertage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am-edm@schwaben-netz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0</v>
      </c>
    </row>
    <row r="3" spans="2:7"/>
    <row r="4" spans="2:7">
      <c r="B4" t="s">
        <v>1</v>
      </c>
    </row>
    <row r="5" spans="2:7">
      <c r="B5" t="s">
        <v>2</v>
      </c>
    </row>
    <row r="6" spans="2:7"/>
    <row r="7" spans="2:7">
      <c r="B7" t="s">
        <v>3</v>
      </c>
    </row>
    <row r="8" spans="2:7">
      <c r="B8" t="s">
        <v>4</v>
      </c>
    </row>
    <row r="9" spans="2:7"/>
    <row r="10" spans="2:7">
      <c r="B10" s="10" t="s">
        <v>5</v>
      </c>
    </row>
    <row r="11" spans="2:7">
      <c r="B11" t="s">
        <v>6</v>
      </c>
    </row>
    <row r="12" spans="2:7">
      <c r="B12" t="s">
        <v>7</v>
      </c>
    </row>
    <row r="13" spans="2:7">
      <c r="B13" t="s">
        <v>8</v>
      </c>
    </row>
    <row r="14" spans="2:7"/>
    <row r="15" spans="2:7">
      <c r="B15" s="14" t="s">
        <v>9</v>
      </c>
    </row>
    <row r="16" spans="2:7">
      <c r="G16" s="7"/>
    </row>
    <row r="17" spans="2:3">
      <c r="B17" s="2" t="s">
        <v>10</v>
      </c>
    </row>
    <row r="18" spans="2:3">
      <c r="B18" s="12" t="s">
        <v>11</v>
      </c>
    </row>
    <row r="19" spans="2:3">
      <c r="B19" s="12" t="s">
        <v>12</v>
      </c>
    </row>
    <row r="20" spans="2:3">
      <c r="B20" s="2"/>
    </row>
    <row r="21" spans="2:3">
      <c r="B21" s="2" t="s">
        <v>13</v>
      </c>
    </row>
    <row r="22" spans="2:3">
      <c r="B22" s="12" t="s">
        <v>14</v>
      </c>
    </row>
    <row r="23" spans="2:3">
      <c r="B23" s="12" t="s">
        <v>15</v>
      </c>
    </row>
    <row r="24" spans="2:3">
      <c r="B24" s="2"/>
    </row>
    <row r="25" spans="2:3">
      <c r="B25" s="2" t="s">
        <v>16</v>
      </c>
    </row>
    <row r="26" spans="2:3">
      <c r="B26" s="12" t="s">
        <v>17</v>
      </c>
    </row>
    <row r="27" spans="2:3">
      <c r="B27" s="12" t="s">
        <v>18</v>
      </c>
    </row>
    <row r="28" spans="2:3"/>
    <row r="29" spans="2:3">
      <c r="B29" s="15" t="s">
        <v>19</v>
      </c>
      <c r="C29" s="13">
        <v>43663</v>
      </c>
    </row>
    <row r="30" spans="2:3">
      <c r="B30" s="15" t="s">
        <v>20</v>
      </c>
      <c r="C30" s="283" t="s">
        <v>21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12" sqref="D12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22</v>
      </c>
    </row>
    <row r="3" spans="2:6" ht="15" customHeight="1">
      <c r="B3" s="16"/>
    </row>
    <row r="4" spans="2:6" ht="15" customHeight="1">
      <c r="B4" s="16"/>
      <c r="C4" s="46" t="s">
        <v>23</v>
      </c>
      <c r="D4" s="17">
        <v>45670</v>
      </c>
      <c r="F4" s="8"/>
    </row>
    <row r="5" spans="2:6" ht="15" customHeight="1">
      <c r="B5" s="16"/>
    </row>
    <row r="6" spans="2:6" ht="15" customHeight="1">
      <c r="B6" s="16"/>
      <c r="C6" s="46" t="s">
        <v>24</v>
      </c>
      <c r="D6" s="17">
        <v>45748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25</v>
      </c>
      <c r="C9" s="3" t="s">
        <v>26</v>
      </c>
      <c r="D9" s="29" t="s">
        <v>662</v>
      </c>
    </row>
    <row r="10" spans="2:6" ht="15" customHeight="1">
      <c r="B10" s="16"/>
      <c r="C10" s="3"/>
      <c r="D10" s="18"/>
    </row>
    <row r="11" spans="2:6" ht="15" customHeight="1">
      <c r="B11" s="5" t="s">
        <v>27</v>
      </c>
      <c r="C11" s="2" t="s">
        <v>28</v>
      </c>
      <c r="D11" s="284" t="s">
        <v>681</v>
      </c>
    </row>
    <row r="12" spans="2:6" ht="15" customHeight="1">
      <c r="B12" s="16"/>
      <c r="C12" s="3"/>
      <c r="D12" s="18"/>
    </row>
    <row r="13" spans="2:6" ht="15" customHeight="1">
      <c r="B13" s="5" t="s">
        <v>29</v>
      </c>
      <c r="C13" s="3" t="s">
        <v>30</v>
      </c>
      <c r="D13" s="29" t="s">
        <v>663</v>
      </c>
    </row>
    <row r="14" spans="2:6" ht="15" customHeight="1">
      <c r="B14" s="16"/>
      <c r="C14" s="3"/>
      <c r="D14" s="19"/>
    </row>
    <row r="15" spans="2:6" ht="15" customHeight="1">
      <c r="B15" s="5" t="s">
        <v>31</v>
      </c>
      <c r="C15" s="3" t="s">
        <v>32</v>
      </c>
      <c r="D15" s="285">
        <v>86199</v>
      </c>
    </row>
    <row r="16" spans="2:6" ht="15" customHeight="1">
      <c r="B16" s="16"/>
      <c r="C16" s="3"/>
      <c r="D16" s="19"/>
    </row>
    <row r="17" spans="2:15" ht="15" customHeight="1">
      <c r="B17" s="5" t="s">
        <v>33</v>
      </c>
      <c r="C17" s="3" t="s">
        <v>34</v>
      </c>
      <c r="D17" s="29" t="s">
        <v>664</v>
      </c>
    </row>
    <row r="18" spans="2:15" ht="15" customHeight="1">
      <c r="B18" s="16"/>
      <c r="C18" s="3"/>
      <c r="D18" s="19"/>
    </row>
    <row r="19" spans="2:15" ht="15" customHeight="1">
      <c r="B19" s="5" t="s">
        <v>36</v>
      </c>
      <c r="C19" s="3" t="s">
        <v>37</v>
      </c>
      <c r="D19" s="29" t="s">
        <v>38</v>
      </c>
    </row>
    <row r="20" spans="2:15" ht="15" customHeight="1">
      <c r="B20" s="16"/>
      <c r="C20" s="3"/>
      <c r="D20" s="19"/>
    </row>
    <row r="21" spans="2:15" ht="15" customHeight="1">
      <c r="B21" s="5" t="s">
        <v>39</v>
      </c>
      <c r="C21" s="3" t="s">
        <v>40</v>
      </c>
      <c r="D21" s="286" t="s">
        <v>41</v>
      </c>
    </row>
    <row r="22" spans="2:15" ht="15" customHeight="1">
      <c r="B22" s="16"/>
      <c r="C22" s="3"/>
      <c r="D22" s="19"/>
    </row>
    <row r="23" spans="2:15" ht="15" customHeight="1">
      <c r="B23" s="5" t="s">
        <v>42</v>
      </c>
      <c r="C23" s="3" t="s">
        <v>43</v>
      </c>
      <c r="D23" s="29" t="s">
        <v>44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45</v>
      </c>
      <c r="C25" s="3" t="s">
        <v>46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47</v>
      </c>
      <c r="C27" t="s">
        <v>48</v>
      </c>
      <c r="D27" s="29" t="s">
        <v>49</v>
      </c>
      <c r="E27" s="27"/>
    </row>
    <row r="28" spans="2:15">
      <c r="C28" s="45" t="s">
        <v>50</v>
      </c>
      <c r="D28" s="31" t="str">
        <f>IF(D27&lt;&gt;C28,VLOOKUP(D27,$C$29:$D$48,2,FALSE),C28)</f>
        <v>schwaben netz</v>
      </c>
      <c r="E28" s="26"/>
    </row>
    <row r="29" spans="2:15">
      <c r="C29" s="16" t="s">
        <v>49</v>
      </c>
      <c r="D29" s="30" t="s">
        <v>661</v>
      </c>
      <c r="E29" s="28"/>
    </row>
    <row r="30" spans="2:15">
      <c r="C30" s="16" t="s">
        <v>51</v>
      </c>
      <c r="D30" s="30"/>
      <c r="E30" s="28"/>
    </row>
    <row r="31" spans="2:15">
      <c r="C31" s="16" t="s">
        <v>52</v>
      </c>
      <c r="D31" s="30"/>
      <c r="E31" s="28"/>
    </row>
    <row r="32" spans="2:15">
      <c r="C32" s="16" t="s">
        <v>53</v>
      </c>
      <c r="D32" s="30"/>
      <c r="E32" s="28"/>
    </row>
    <row r="33" spans="3:5">
      <c r="C33" s="16" t="s">
        <v>54</v>
      </c>
      <c r="D33" s="30"/>
      <c r="E33" s="28"/>
    </row>
    <row r="34" spans="3:5">
      <c r="C34" s="16" t="s">
        <v>55</v>
      </c>
      <c r="D34" s="30"/>
      <c r="E34" s="28"/>
    </row>
    <row r="35" spans="3:5">
      <c r="C35" s="16" t="s">
        <v>56</v>
      </c>
      <c r="D35" s="30"/>
      <c r="E35" s="28"/>
    </row>
    <row r="36" spans="3:5">
      <c r="C36" s="16" t="s">
        <v>57</v>
      </c>
      <c r="D36" s="30"/>
      <c r="E36" s="28"/>
    </row>
    <row r="37" spans="3:5">
      <c r="C37" s="16" t="s">
        <v>58</v>
      </c>
      <c r="D37" s="30"/>
      <c r="E37" s="28"/>
    </row>
    <row r="38" spans="3:5">
      <c r="C38" s="16" t="s">
        <v>59</v>
      </c>
      <c r="D38" s="30"/>
      <c r="E38" s="28"/>
    </row>
    <row r="39" spans="3:5">
      <c r="C39" s="16" t="s">
        <v>60</v>
      </c>
      <c r="D39" s="30"/>
      <c r="E39" s="28"/>
    </row>
    <row r="40" spans="3:5">
      <c r="C40" s="16" t="s">
        <v>61</v>
      </c>
      <c r="D40" s="30"/>
      <c r="E40" s="28"/>
    </row>
    <row r="41" spans="3:5">
      <c r="C41" s="16" t="s">
        <v>62</v>
      </c>
      <c r="D41" s="30"/>
      <c r="E41" s="28"/>
    </row>
    <row r="42" spans="3:5">
      <c r="C42" s="16" t="s">
        <v>63</v>
      </c>
      <c r="D42" s="30"/>
      <c r="E42" s="28"/>
    </row>
    <row r="43" spans="3:5">
      <c r="C43" s="16" t="s">
        <v>64</v>
      </c>
      <c r="D43" s="30"/>
      <c r="E43" s="28"/>
    </row>
    <row r="44" spans="3:5">
      <c r="C44" s="16" t="s">
        <v>65</v>
      </c>
      <c r="D44" s="30"/>
      <c r="E44" s="28"/>
    </row>
    <row r="45" spans="3:5">
      <c r="C45" s="16" t="s">
        <v>66</v>
      </c>
      <c r="D45" s="30"/>
      <c r="E45" s="28"/>
    </row>
    <row r="46" spans="3:5">
      <c r="C46" s="16" t="s">
        <v>67</v>
      </c>
      <c r="D46" s="30"/>
      <c r="E46" s="28"/>
    </row>
    <row r="47" spans="3:5">
      <c r="C47" s="16" t="s">
        <v>68</v>
      </c>
      <c r="D47" s="30"/>
      <c r="E47" s="28"/>
    </row>
    <row r="48" spans="3:5">
      <c r="C48" s="16" t="s">
        <v>69</v>
      </c>
      <c r="D48" s="30"/>
      <c r="E48" s="28"/>
    </row>
    <row r="49"/>
    <row r="50"/>
  </sheetData>
  <conditionalFormatting sqref="D29:D48">
    <cfRule type="expression" dxfId="105" priority="1">
      <formula>IF(CELL("Zeile",D29)&lt;$D$25+CELL("Zeile",$D$29),1,0)</formula>
    </cfRule>
  </conditionalFormatting>
  <conditionalFormatting sqref="D30:D48">
    <cfRule type="expression" dxfId="104" priority="2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33" sqref="D33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70</v>
      </c>
    </row>
    <row r="3" spans="2:15" ht="15"/>
    <row r="4" spans="2:15" ht="15"/>
    <row r="5" spans="2:15" ht="15" customHeight="1">
      <c r="B5" s="16"/>
      <c r="C5" s="38" t="s">
        <v>71</v>
      </c>
      <c r="D5" s="40" t="str">
        <f>Netzbetreiber!$D$9</f>
        <v>schwaben netz gmbh</v>
      </c>
      <c r="H5" s="47"/>
      <c r="I5" s="47"/>
      <c r="J5" s="47"/>
      <c r="K5" s="47"/>
    </row>
    <row r="6" spans="2:15" ht="15" customHeight="1">
      <c r="B6" s="16"/>
      <c r="C6" s="43" t="s">
        <v>72</v>
      </c>
      <c r="D6" s="40" t="str">
        <f>Netzbetreiber!D28</f>
        <v>schwaben netz</v>
      </c>
      <c r="H6" s="47"/>
      <c r="I6" s="47"/>
      <c r="J6" s="47"/>
      <c r="K6" s="47"/>
    </row>
    <row r="7" spans="2:15" ht="15" customHeight="1">
      <c r="B7" s="16"/>
      <c r="C7" s="38" t="s">
        <v>73</v>
      </c>
      <c r="D7" s="42" t="str">
        <f>Netzbetreiber!$D$11</f>
        <v>9870032500000</v>
      </c>
      <c r="H7" s="47"/>
      <c r="I7" s="47"/>
      <c r="J7" s="47"/>
      <c r="K7" s="47"/>
    </row>
    <row r="8" spans="2:15" ht="15" customHeight="1">
      <c r="B8" s="16"/>
      <c r="C8" s="38" t="s">
        <v>74</v>
      </c>
      <c r="D8" s="33">
        <f>Netzbetreiber!$D$6</f>
        <v>45748</v>
      </c>
      <c r="H8" s="47"/>
      <c r="I8" s="47"/>
      <c r="J8" s="47"/>
      <c r="K8" s="47"/>
    </row>
    <row r="9" spans="2:15" ht="15" customHeight="1">
      <c r="B9" s="5"/>
      <c r="C9" s="1"/>
      <c r="D9" s="1"/>
      <c r="E9" s="1"/>
      <c r="F9" s="66"/>
      <c r="G9" s="221"/>
      <c r="H9" s="222"/>
      <c r="I9" s="222"/>
      <c r="J9" s="222"/>
      <c r="K9" s="222"/>
      <c r="L9" s="221"/>
      <c r="M9" s="221"/>
      <c r="N9" s="221"/>
      <c r="O9" s="221"/>
    </row>
    <row r="10" spans="2:15" ht="15" customHeight="1"/>
    <row r="11" spans="2:15" ht="15" customHeight="1">
      <c r="B11" s="5">
        <v>11</v>
      </c>
      <c r="C11" s="3" t="s">
        <v>75</v>
      </c>
      <c r="D11" s="21" t="s">
        <v>76</v>
      </c>
      <c r="H11" s="227" t="s">
        <v>76</v>
      </c>
      <c r="I11" s="227" t="s">
        <v>77</v>
      </c>
      <c r="J11" s="47"/>
      <c r="K11" s="47"/>
    </row>
    <row r="12" spans="2:15" ht="15" customHeight="1">
      <c r="B12" s="16"/>
      <c r="C12" s="3"/>
      <c r="D12" s="19"/>
      <c r="H12" s="47"/>
      <c r="I12" s="47"/>
      <c r="J12" s="47"/>
      <c r="K12" s="47"/>
    </row>
    <row r="13" spans="2:15" ht="15" customHeight="1">
      <c r="B13" s="5" t="s">
        <v>78</v>
      </c>
      <c r="C13" s="3" t="s">
        <v>79</v>
      </c>
      <c r="D13" s="29" t="s">
        <v>665</v>
      </c>
      <c r="H13" s="47"/>
      <c r="I13" s="47"/>
      <c r="J13" s="47"/>
      <c r="K13" s="47"/>
    </row>
    <row r="14" spans="2:15" ht="15" customHeight="1">
      <c r="B14" s="16"/>
      <c r="C14" s="3"/>
      <c r="D14" s="19"/>
      <c r="H14" s="223"/>
      <c r="I14" s="223"/>
      <c r="J14" s="223"/>
      <c r="K14" s="223"/>
      <c r="L14" s="224"/>
    </row>
    <row r="15" spans="2:15" ht="15" customHeight="1">
      <c r="B15" s="5" t="s">
        <v>80</v>
      </c>
      <c r="C15" s="20" t="s">
        <v>81</v>
      </c>
      <c r="D15" s="32" t="s">
        <v>82</v>
      </c>
      <c r="H15" s="225" t="s">
        <v>82</v>
      </c>
      <c r="I15" s="225" t="s">
        <v>83</v>
      </c>
      <c r="J15" s="223"/>
      <c r="K15" s="223"/>
      <c r="L15" s="224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6" t="s">
        <v>84</v>
      </c>
      <c r="I16" s="226" t="s">
        <v>85</v>
      </c>
      <c r="J16" s="223"/>
      <c r="K16" s="223"/>
      <c r="L16" s="224"/>
    </row>
    <row r="17" spans="2:16" ht="15" customHeight="1">
      <c r="B17" s="16"/>
      <c r="C17" t="str">
        <f>HLOOKUP($D$15,$H$15:$I$17,3,0)</f>
        <v>=&gt; Zeitreihentyp SLPsyn</v>
      </c>
      <c r="D17" s="11"/>
      <c r="H17" s="226" t="s">
        <v>86</v>
      </c>
      <c r="I17" s="226" t="s">
        <v>87</v>
      </c>
      <c r="J17" s="223"/>
      <c r="K17" s="223"/>
      <c r="L17" s="224"/>
    </row>
    <row r="18" spans="2:16" ht="15" customHeight="1">
      <c r="B18" s="16"/>
      <c r="D18" s="11"/>
      <c r="H18" s="226"/>
      <c r="I18" s="226"/>
      <c r="J18" s="223"/>
      <c r="K18" s="223"/>
      <c r="L18" s="224"/>
    </row>
    <row r="19" spans="2:16" ht="15" customHeight="1">
      <c r="B19" s="5" t="s">
        <v>88</v>
      </c>
      <c r="C19" t="s">
        <v>89</v>
      </c>
      <c r="D19" s="32" t="s">
        <v>90</v>
      </c>
      <c r="H19" s="223" t="s">
        <v>90</v>
      </c>
      <c r="I19" s="223" t="s">
        <v>91</v>
      </c>
      <c r="J19" s="223"/>
      <c r="K19"/>
      <c r="L19" s="224"/>
    </row>
    <row r="20" spans="2:16" ht="15" customHeight="1">
      <c r="B20" s="5"/>
      <c r="C20" t="str">
        <f>HLOOKUP(D19,H19:I20,2,0)</f>
        <v>nach TU-München Verfahren</v>
      </c>
      <c r="D20" s="32" t="s">
        <v>92</v>
      </c>
      <c r="H20" s="223" t="s">
        <v>93</v>
      </c>
      <c r="I20" t="s">
        <v>94</v>
      </c>
      <c r="J20"/>
      <c r="K20"/>
      <c r="L20" s="224"/>
    </row>
    <row r="21" spans="2:16" ht="15" customHeight="1">
      <c r="B21" s="16"/>
      <c r="C21" s="2" t="s">
        <v>95</v>
      </c>
      <c r="D21" s="2" t="str">
        <f>IF(D19=$H$19,L21,IF(D20=$H$21,M21,N21))</f>
        <v>=&gt;  Q(D) = KW  x  h(T, SLP-Typ)  x  F(WT)</v>
      </c>
      <c r="H21" s="223" t="s">
        <v>92</v>
      </c>
      <c r="I21" s="223" t="s">
        <v>96</v>
      </c>
      <c r="J21"/>
      <c r="K21"/>
      <c r="L21" s="226" t="s">
        <v>97</v>
      </c>
      <c r="M21" s="226" t="s">
        <v>98</v>
      </c>
      <c r="N21" s="226" t="s">
        <v>99</v>
      </c>
      <c r="O21"/>
      <c r="P21" s="224"/>
    </row>
    <row r="22" spans="2:16" ht="15" customHeight="1">
      <c r="B22" s="16"/>
      <c r="C22" s="2"/>
      <c r="H22" s="223"/>
      <c r="I22" s="223"/>
      <c r="J22" s="223"/>
      <c r="K22" s="223"/>
      <c r="L22" s="224"/>
    </row>
    <row r="23" spans="2:16" ht="15" customHeight="1">
      <c r="B23" s="5" t="s">
        <v>100</v>
      </c>
      <c r="C23" s="4" t="s">
        <v>101</v>
      </c>
      <c r="D23" s="29" t="s">
        <v>102</v>
      </c>
      <c r="H23" s="225" t="s">
        <v>103</v>
      </c>
      <c r="I23" s="225" t="s">
        <v>102</v>
      </c>
      <c r="J23" s="223"/>
      <c r="K23" s="223"/>
      <c r="L23" s="224"/>
    </row>
    <row r="24" spans="2:16" ht="15" customHeight="1">
      <c r="B24" s="5"/>
      <c r="C24" s="4" t="s">
        <v>104</v>
      </c>
      <c r="D24" s="29" t="s">
        <v>105</v>
      </c>
      <c r="H24" s="254" t="s">
        <v>105</v>
      </c>
      <c r="I24" s="225" t="s">
        <v>106</v>
      </c>
      <c r="J24" s="225" t="s">
        <v>107</v>
      </c>
      <c r="K24" s="223"/>
      <c r="L24" s="224"/>
    </row>
    <row r="25" spans="2:16" ht="15" customHeight="1">
      <c r="B25" s="16"/>
      <c r="C25" t="str">
        <f>HLOOKUP(D24,H24:J25,2,0)</f>
        <v>=&gt; Q(Allokation)  =  Q(Synth.);    F(kor) = 1</v>
      </c>
      <c r="D25" s="255">
        <v>1</v>
      </c>
      <c r="H25" s="226" t="s">
        <v>108</v>
      </c>
      <c r="I25" s="226" t="s">
        <v>109</v>
      </c>
      <c r="J25" s="226" t="s">
        <v>110</v>
      </c>
      <c r="K25" s="223"/>
      <c r="L25" s="224"/>
    </row>
    <row r="26" spans="2:16" ht="15" customHeight="1">
      <c r="B26" s="16"/>
      <c r="C26" t="str">
        <f>HLOOKUP(D24,H24:J26,3,0)</f>
        <v xml:space="preserve"> </v>
      </c>
      <c r="D26" s="27"/>
      <c r="H26" s="226" t="s">
        <v>111</v>
      </c>
      <c r="I26" s="226" t="s">
        <v>112</v>
      </c>
      <c r="J26" s="226" t="s">
        <v>113</v>
      </c>
      <c r="K26" s="223"/>
      <c r="L26" s="224"/>
    </row>
    <row r="27" spans="2:16" ht="15" customHeight="1">
      <c r="B27" s="16"/>
      <c r="C27" s="2"/>
      <c r="H27" s="223"/>
      <c r="I27" s="223"/>
      <c r="J27" s="223"/>
      <c r="K27" s="223"/>
      <c r="L27" s="224"/>
    </row>
    <row r="28" spans="2:16" ht="15" customHeight="1">
      <c r="B28" s="5" t="s">
        <v>114</v>
      </c>
      <c r="C28" s="4" t="s">
        <v>115</v>
      </c>
      <c r="D28" s="29" t="s">
        <v>102</v>
      </c>
      <c r="H28" s="225" t="s">
        <v>103</v>
      </c>
      <c r="I28" s="225" t="s">
        <v>102</v>
      </c>
      <c r="J28" s="223"/>
      <c r="K28" s="223"/>
      <c r="L28" s="224"/>
    </row>
    <row r="29" spans="2:16" ht="15" customHeight="1">
      <c r="B29" s="16"/>
      <c r="C29" t="str">
        <f>HLOOKUP(D28,$H$28:$I$29,2,0)</f>
        <v>=&gt; Q(Allokation)  =  Q(D-2);  F(opt) = 1</v>
      </c>
      <c r="H29" s="226" t="s">
        <v>116</v>
      </c>
      <c r="I29" s="226" t="s">
        <v>117</v>
      </c>
      <c r="J29" s="223"/>
      <c r="K29" s="223"/>
      <c r="L29" s="224"/>
    </row>
    <row r="30" spans="2:16" ht="15" customHeight="1">
      <c r="B30" s="16"/>
      <c r="C30" t="str">
        <f>HLOOKUP(D28,$H$28:$I$30,3,0)</f>
        <v xml:space="preserve"> </v>
      </c>
      <c r="H30" s="226" t="s">
        <v>118</v>
      </c>
      <c r="I30" s="223" t="s">
        <v>111</v>
      </c>
      <c r="J30" s="223"/>
      <c r="K30" s="223"/>
      <c r="L30" s="224"/>
    </row>
    <row r="31" spans="2:16" ht="15" customHeight="1">
      <c r="B31" s="16"/>
      <c r="C31" s="2"/>
      <c r="H31" s="223"/>
      <c r="I31" s="223"/>
      <c r="J31" s="223"/>
      <c r="K31" s="223"/>
      <c r="L31" s="224"/>
    </row>
    <row r="32" spans="2:16" ht="15" customHeight="1">
      <c r="B32" s="5" t="s">
        <v>119</v>
      </c>
      <c r="C32" s="2" t="s">
        <v>120</v>
      </c>
      <c r="D32" s="220">
        <v>15</v>
      </c>
      <c r="H32" s="223"/>
      <c r="I32" s="223"/>
      <c r="J32" s="223"/>
      <c r="K32" s="223"/>
      <c r="L32" s="224"/>
    </row>
    <row r="33" spans="2:22" ht="15" customHeight="1">
      <c r="B33" s="16"/>
      <c r="C33" s="2"/>
      <c r="H33" s="223"/>
      <c r="I33" s="223"/>
      <c r="J33" s="223"/>
      <c r="K33" s="223"/>
      <c r="L33" s="224"/>
    </row>
    <row r="34" spans="2:22" ht="15" customHeight="1">
      <c r="B34" s="5" t="s">
        <v>121</v>
      </c>
      <c r="C34" s="3" t="s">
        <v>122</v>
      </c>
      <c r="D34" s="22">
        <v>1500000</v>
      </c>
      <c r="E34" t="s">
        <v>123</v>
      </c>
      <c r="I34" s="223"/>
      <c r="J34" s="223"/>
      <c r="K34" s="223"/>
      <c r="L34" s="223"/>
      <c r="M34" s="224"/>
    </row>
    <row r="35" spans="2:22" ht="15" customHeight="1">
      <c r="C35" t="s">
        <v>124</v>
      </c>
      <c r="H35" s="47"/>
      <c r="I35" s="47"/>
      <c r="J35" s="47"/>
      <c r="K35" s="47"/>
    </row>
    <row r="36" spans="2:22" ht="15" customHeight="1">
      <c r="C36" s="23"/>
      <c r="D36" s="19"/>
      <c r="H36" s="47"/>
      <c r="I36" s="47"/>
      <c r="J36" s="47"/>
      <c r="K36" s="47"/>
    </row>
    <row r="37" spans="2:22" ht="15" customHeight="1">
      <c r="B37" s="5" t="s">
        <v>125</v>
      </c>
      <c r="C37" s="3" t="s">
        <v>126</v>
      </c>
      <c r="D37" s="24">
        <v>500</v>
      </c>
      <c r="E37" t="s">
        <v>127</v>
      </c>
      <c r="H37" s="47"/>
      <c r="I37" s="47"/>
      <c r="J37" s="47"/>
      <c r="K37" s="47"/>
    </row>
    <row r="38" spans="2:22" ht="15" customHeight="1">
      <c r="C38" t="s">
        <v>128</v>
      </c>
    </row>
    <row r="39" spans="2:22" ht="15" customHeight="1">
      <c r="B39" s="5"/>
      <c r="C39" s="2"/>
    </row>
    <row r="40" spans="2:22" ht="15" customHeight="1">
      <c r="B40" s="5"/>
      <c r="C40" s="2" t="s">
        <v>129</v>
      </c>
    </row>
    <row r="41" spans="2:22" ht="18" customHeight="1">
      <c r="C41" s="2" t="s">
        <v>130</v>
      </c>
    </row>
    <row r="42" spans="2:22" ht="18" customHeight="1">
      <c r="C42" s="2"/>
    </row>
    <row r="43" spans="2:22" ht="15" customHeight="1">
      <c r="B43" s="16" t="s">
        <v>131</v>
      </c>
      <c r="C43" s="38" t="s">
        <v>132</v>
      </c>
      <c r="D43" s="29">
        <v>5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>
        <f t="shared" ref="I44:V44" si="0">IF(I43&lt;=$D$43,I43,"")</f>
        <v>2</v>
      </c>
      <c r="J44" s="9">
        <f t="shared" si="0"/>
        <v>3</v>
      </c>
      <c r="K44" s="9">
        <f t="shared" si="0"/>
        <v>4</v>
      </c>
      <c r="L44" s="9">
        <f t="shared" si="0"/>
        <v>5</v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133</v>
      </c>
      <c r="D45" s="30" t="s">
        <v>664</v>
      </c>
    </row>
    <row r="46" spans="2:22" ht="18" customHeight="1">
      <c r="C46" s="16" t="s">
        <v>134</v>
      </c>
      <c r="D46" s="30" t="s">
        <v>666</v>
      </c>
    </row>
    <row r="47" spans="2:22" ht="18" customHeight="1">
      <c r="C47" s="16" t="s">
        <v>135</v>
      </c>
      <c r="D47" s="30" t="s">
        <v>667</v>
      </c>
    </row>
    <row r="48" spans="2:22" ht="18" customHeight="1">
      <c r="C48" s="16" t="s">
        <v>136</v>
      </c>
      <c r="D48" s="30" t="s">
        <v>668</v>
      </c>
    </row>
    <row r="49" spans="3:4" ht="18" customHeight="1">
      <c r="C49" s="16" t="s">
        <v>137</v>
      </c>
      <c r="D49" s="30" t="s">
        <v>35</v>
      </c>
    </row>
    <row r="50" spans="3:4" ht="18" customHeight="1">
      <c r="C50" s="16" t="s">
        <v>138</v>
      </c>
      <c r="D50" s="30"/>
    </row>
    <row r="51" spans="3:4" ht="18" customHeight="1">
      <c r="C51" s="16" t="s">
        <v>139</v>
      </c>
      <c r="D51" s="30"/>
    </row>
    <row r="52" spans="3:4" ht="18" customHeight="1">
      <c r="C52" s="16" t="s">
        <v>140</v>
      </c>
      <c r="D52" s="30"/>
    </row>
    <row r="53" spans="3:4" ht="18" customHeight="1">
      <c r="C53" s="16" t="s">
        <v>141</v>
      </c>
      <c r="D53" s="30"/>
    </row>
    <row r="54" spans="3:4" ht="18" customHeight="1">
      <c r="C54" s="16" t="s">
        <v>142</v>
      </c>
      <c r="D54" s="30"/>
    </row>
    <row r="55" spans="3:4" ht="18" customHeight="1">
      <c r="C55" s="16" t="s">
        <v>143</v>
      </c>
      <c r="D55" s="30"/>
    </row>
    <row r="56" spans="3:4" ht="18" customHeight="1">
      <c r="C56" s="16" t="s">
        <v>144</v>
      </c>
      <c r="D56" s="30"/>
    </row>
    <row r="57" spans="3:4" ht="18" customHeight="1">
      <c r="C57" s="16" t="s">
        <v>145</v>
      </c>
      <c r="D57" s="30"/>
    </row>
    <row r="58" spans="3:4" ht="18" customHeight="1">
      <c r="C58" s="16" t="s">
        <v>146</v>
      </c>
      <c r="D58" s="30"/>
    </row>
    <row r="59" spans="3:4" ht="18" customHeight="1">
      <c r="C59" s="16" t="s">
        <v>147</v>
      </c>
      <c r="D59" s="30"/>
    </row>
  </sheetData>
  <conditionalFormatting sqref="D13">
    <cfRule type="expression" dxfId="103" priority="1">
      <formula>IF(#REF!="Gaspool",1,0)</formula>
    </cfRule>
  </conditionalFormatting>
  <conditionalFormatting sqref="D20">
    <cfRule type="expression" dxfId="102" priority="15">
      <formula>IF($D$19=$H$19,1,0)</formula>
    </cfRule>
  </conditionalFormatting>
  <conditionalFormatting sqref="D23:D25">
    <cfRule type="expression" dxfId="101" priority="5">
      <formula>IF($D$15="analytisch",1,0)</formula>
    </cfRule>
  </conditionalFormatting>
  <conditionalFormatting sqref="D24">
    <cfRule type="expression" dxfId="100" priority="3">
      <formula>IF($D$23="nein",1)</formula>
    </cfRule>
  </conditionalFormatting>
  <conditionalFormatting sqref="D25">
    <cfRule type="expression" dxfId="99" priority="2">
      <formula>IF(AND($D$24=$I$24,$D$23=$H$23),1,0)</formula>
    </cfRule>
  </conditionalFormatting>
  <conditionalFormatting sqref="D28">
    <cfRule type="expression" dxfId="98" priority="4">
      <formula>IF($D$15="synthetisch",1,0)</formula>
    </cfRule>
  </conditionalFormatting>
  <conditionalFormatting sqref="D45:D59">
    <cfRule type="expression" dxfId="97" priority="17">
      <formula>IF(CELL("Zeile",D45)&lt;$D$43+CELL("Zeile",$D$45),1,0)</formula>
    </cfRule>
  </conditionalFormatting>
  <conditionalFormatting sqref="D46:D59">
    <cfRule type="expression" dxfId="96" priority="16">
      <formula>IF(CELL(D46)&lt;$D$33+27,1,0)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="85" zoomScaleNormal="85" workbookViewId="0">
      <selection activeCell="E35" sqref="E35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8.42578125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7" hidden="1" customWidth="1"/>
    <col min="19" max="19" width="13.42578125" style="47" hidden="1" customWidth="1"/>
    <col min="20" max="20" width="23.5703125" style="47" hidden="1" customWidth="1"/>
    <col min="21" max="21" width="5.42578125" style="47" hidden="1" customWidth="1"/>
    <col min="22" max="22" width="5" style="47" hidden="1" customWidth="1"/>
    <col min="23" max="23" width="5.28515625" style="47" hidden="1" customWidth="1"/>
    <col min="24" max="24" width="5" style="47" hidden="1" customWidth="1"/>
    <col min="25" max="25" width="8.140625" style="47" hidden="1" customWidth="1"/>
    <col min="26" max="26" width="11.7109375" style="47" hidden="1" customWidth="1"/>
    <col min="27" max="27" width="8.85546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2578125" style="39" hidden="1" customWidth="1"/>
    <col min="38" max="38" width="4" style="39" hidden="1" customWidth="1"/>
    <col min="39" max="47" width="4.42578125" style="39" hidden="1" customWidth="1"/>
    <col min="48" max="48" width="4" style="39" hidden="1" customWidth="1"/>
    <col min="49" max="126" width="0" style="39" hidden="1" customWidth="1"/>
    <col min="127" max="16384" width="1" style="39" hidden="1"/>
  </cols>
  <sheetData>
    <row r="1" spans="1:56" ht="75" customHeight="1"/>
    <row r="2" spans="1:56" ht="23.25">
      <c r="B2" s="6" t="s">
        <v>148</v>
      </c>
    </row>
    <row r="3" spans="1:56" ht="15" customHeight="1">
      <c r="B3" s="6"/>
    </row>
    <row r="4" spans="1:56">
      <c r="C4" s="38" t="s">
        <v>71</v>
      </c>
      <c r="D4" s="39"/>
      <c r="E4" s="40" t="str">
        <f>'SLP-Verfahren'!D5</f>
        <v>schwaben netz gmbh</v>
      </c>
    </row>
    <row r="5" spans="1:56">
      <c r="C5" s="38" t="s">
        <v>72</v>
      </c>
      <c r="D5" s="39"/>
      <c r="E5" s="40" t="str">
        <f>Netzbetreiber!D28</f>
        <v>schwaben netz</v>
      </c>
    </row>
    <row r="6" spans="1:56">
      <c r="C6" s="38" t="s">
        <v>73</v>
      </c>
      <c r="D6" s="39"/>
      <c r="E6" s="289" t="str">
        <f>'SLP-Verfahren'!D7</f>
        <v>9870032500000</v>
      </c>
    </row>
    <row r="7" spans="1:56">
      <c r="C7" s="38" t="s">
        <v>74</v>
      </c>
      <c r="D7" s="39"/>
      <c r="E7" s="33">
        <f>Netzbetreiber!D6</f>
        <v>45748</v>
      </c>
    </row>
    <row r="8" spans="1:56">
      <c r="H8" s="66"/>
    </row>
    <row r="9" spans="1:56">
      <c r="C9" s="38" t="s">
        <v>151</v>
      </c>
      <c r="F9" s="127">
        <f>'SLP-Verfahren'!D43</f>
        <v>5</v>
      </c>
      <c r="H9" s="141"/>
    </row>
    <row r="10" spans="1:56">
      <c r="C10" s="38" t="s">
        <v>153</v>
      </c>
      <c r="F10" s="246">
        <v>1</v>
      </c>
      <c r="G10" s="39"/>
      <c r="H10" s="141"/>
    </row>
    <row r="11" spans="1:56">
      <c r="C11" s="38" t="s">
        <v>155</v>
      </c>
      <c r="F11" s="244" t="str">
        <f>INDEX('SLP-Verfahren'!D45:D59,'SLP-Temp-Gebiet Augsburg'!F10)</f>
        <v>Augsburg</v>
      </c>
      <c r="G11" s="247"/>
      <c r="H11" s="66"/>
    </row>
    <row r="12" spans="1:56"/>
    <row r="13" spans="1:56" ht="18" customHeight="1">
      <c r="C13" s="290" t="s">
        <v>156</v>
      </c>
      <c r="D13" s="290"/>
      <c r="E13" s="290"/>
      <c r="F13" s="16" t="s">
        <v>157</v>
      </c>
      <c r="G13" t="s">
        <v>158</v>
      </c>
      <c r="H13" s="217" t="s">
        <v>159</v>
      </c>
      <c r="I13" s="39"/>
    </row>
    <row r="14" spans="1:56" ht="19.5" customHeight="1">
      <c r="C14" s="291" t="s">
        <v>160</v>
      </c>
      <c r="D14" s="291"/>
      <c r="E14" s="5" t="s">
        <v>161</v>
      </c>
      <c r="F14" s="218" t="s">
        <v>100</v>
      </c>
      <c r="G14" s="219" t="s">
        <v>162</v>
      </c>
      <c r="H14" s="34">
        <v>0</v>
      </c>
      <c r="I14" s="39"/>
      <c r="O14" s="142" t="s">
        <v>163</v>
      </c>
      <c r="R14" s="47" t="s">
        <v>164</v>
      </c>
      <c r="S14" s="47" t="s">
        <v>165</v>
      </c>
      <c r="T14" s="47" t="s">
        <v>166</v>
      </c>
      <c r="U14" s="47" t="s">
        <v>167</v>
      </c>
      <c r="V14" s="47" t="s">
        <v>168</v>
      </c>
      <c r="W14" s="47" t="s">
        <v>169</v>
      </c>
      <c r="X14" s="47" t="s">
        <v>170</v>
      </c>
      <c r="Y14" s="47" t="s">
        <v>171</v>
      </c>
      <c r="Z14" s="47" t="s">
        <v>172</v>
      </c>
      <c r="AA14" s="47" t="s">
        <v>162</v>
      </c>
      <c r="AB14" s="47" t="s">
        <v>173</v>
      </c>
      <c r="AC14" s="47" t="s">
        <v>174</v>
      </c>
    </row>
    <row r="15" spans="1:56" ht="19.5" customHeight="1">
      <c r="C15" s="291" t="s">
        <v>175</v>
      </c>
      <c r="D15" s="291"/>
      <c r="E15" s="5" t="s">
        <v>161</v>
      </c>
      <c r="F15" s="218" t="s">
        <v>25</v>
      </c>
      <c r="G15" s="219" t="s">
        <v>166</v>
      </c>
      <c r="H15" s="34">
        <v>0</v>
      </c>
      <c r="I15" s="39"/>
      <c r="O15" s="133" t="s">
        <v>176</v>
      </c>
      <c r="R15" s="216" t="s">
        <v>25</v>
      </c>
      <c r="S15" s="216" t="s">
        <v>27</v>
      </c>
      <c r="T15" s="216" t="s">
        <v>29</v>
      </c>
      <c r="U15" s="216" t="s">
        <v>31</v>
      </c>
      <c r="V15" s="216" t="s">
        <v>33</v>
      </c>
      <c r="W15" s="216" t="s">
        <v>36</v>
      </c>
      <c r="X15" s="216" t="s">
        <v>39</v>
      </c>
      <c r="Y15" s="216" t="s">
        <v>42</v>
      </c>
      <c r="Z15" s="216" t="s">
        <v>45</v>
      </c>
      <c r="AA15" s="216" t="s">
        <v>47</v>
      </c>
      <c r="AB15" s="216" t="s">
        <v>177</v>
      </c>
      <c r="AC15" s="216" t="s">
        <v>78</v>
      </c>
      <c r="AD15" s="216" t="s">
        <v>80</v>
      </c>
      <c r="AE15" s="216" t="s">
        <v>88</v>
      </c>
      <c r="AF15" s="216" t="s">
        <v>100</v>
      </c>
      <c r="AG15" s="216" t="s">
        <v>114</v>
      </c>
      <c r="AH15" s="216" t="s">
        <v>119</v>
      </c>
      <c r="AI15" s="216" t="s">
        <v>121</v>
      </c>
      <c r="AJ15" s="216" t="s">
        <v>125</v>
      </c>
      <c r="AK15" s="216" t="s">
        <v>131</v>
      </c>
      <c r="AL15" s="216" t="s">
        <v>178</v>
      </c>
      <c r="AM15" s="216" t="s">
        <v>179</v>
      </c>
      <c r="AN15" s="216" t="s">
        <v>180</v>
      </c>
      <c r="AO15" s="216" t="s">
        <v>181</v>
      </c>
      <c r="AP15" s="216" t="s">
        <v>182</v>
      </c>
      <c r="AQ15" s="216" t="s">
        <v>183</v>
      </c>
      <c r="AR15" s="216" t="s">
        <v>184</v>
      </c>
      <c r="AS15" s="216" t="s">
        <v>185</v>
      </c>
      <c r="AT15" s="216" t="s">
        <v>186</v>
      </c>
      <c r="AU15" s="216" t="s">
        <v>187</v>
      </c>
      <c r="AV15" s="216" t="s">
        <v>188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1" ht="19.5" customHeight="1">
      <c r="B17" s="144" t="s">
        <v>189</v>
      </c>
      <c r="D17" s="143"/>
      <c r="R17" s="169"/>
      <c r="S17" s="169"/>
    </row>
    <row r="18" spans="2:21">
      <c r="C18" s="38" t="s">
        <v>190</v>
      </c>
      <c r="F18" s="32">
        <v>1</v>
      </c>
      <c r="I18" s="141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5" t="s">
        <v>191</v>
      </c>
      <c r="D20" s="146" t="s">
        <v>192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193</v>
      </c>
    </row>
    <row r="21" spans="2:21">
      <c r="B21" s="16"/>
      <c r="C21" s="149" t="s">
        <v>194</v>
      </c>
      <c r="D21" s="126" t="s">
        <v>195</v>
      </c>
      <c r="E21" s="239">
        <f>1-SUMPRODUCT(F19:N19,F21:N21)</f>
        <v>1</v>
      </c>
      <c r="F21" s="239">
        <f>ROUND(F22/$D$22,4)</f>
        <v>1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1">
      <c r="B22" s="16"/>
      <c r="C22" s="149" t="s">
        <v>196</v>
      </c>
      <c r="D22" s="151">
        <f>SUMPRODUCT(E22:N22,E19:N19)</f>
        <v>1</v>
      </c>
      <c r="E22" s="240">
        <v>1</v>
      </c>
      <c r="F22" s="240">
        <v>1</v>
      </c>
      <c r="G22" s="241"/>
      <c r="H22" s="241"/>
      <c r="I22" s="241"/>
      <c r="J22" s="241"/>
      <c r="K22" s="241"/>
      <c r="L22" s="241"/>
      <c r="M22" s="241"/>
      <c r="N22" s="241"/>
      <c r="O22" s="150" t="s">
        <v>197</v>
      </c>
      <c r="Q22" s="170"/>
    </row>
    <row r="23" spans="2:21">
      <c r="B23" s="16"/>
      <c r="C23" s="149" t="s">
        <v>198</v>
      </c>
      <c r="D23" s="152"/>
      <c r="E23" s="129" t="s">
        <v>199</v>
      </c>
      <c r="F23" s="129" t="s">
        <v>200</v>
      </c>
      <c r="G23" s="129" t="s">
        <v>200</v>
      </c>
      <c r="H23" s="129" t="s">
        <v>200</v>
      </c>
      <c r="I23" s="129" t="s">
        <v>200</v>
      </c>
      <c r="J23" s="129" t="s">
        <v>200</v>
      </c>
      <c r="K23" s="129" t="s">
        <v>200</v>
      </c>
      <c r="L23" s="129" t="s">
        <v>200</v>
      </c>
      <c r="M23" s="129" t="s">
        <v>200</v>
      </c>
      <c r="N23" s="129" t="s">
        <v>200</v>
      </c>
      <c r="O23" s="150" t="s">
        <v>201</v>
      </c>
      <c r="Q23" s="170"/>
      <c r="R23" s="47" t="s">
        <v>200</v>
      </c>
      <c r="S23" s="47" t="s">
        <v>199</v>
      </c>
      <c r="T23" s="245" t="str">
        <f>O15</f>
        <v>Vantago GPT</v>
      </c>
    </row>
    <row r="24" spans="2:21">
      <c r="B24" s="16"/>
      <c r="C24" s="149" t="s">
        <v>202</v>
      </c>
      <c r="D24" s="152"/>
      <c r="E24" s="129" t="s">
        <v>35</v>
      </c>
      <c r="F24" s="129" t="s">
        <v>203</v>
      </c>
      <c r="G24" s="129"/>
      <c r="H24" s="129"/>
      <c r="I24" s="129"/>
      <c r="J24" s="129"/>
      <c r="K24" s="129"/>
      <c r="L24" s="129"/>
      <c r="M24" s="129"/>
      <c r="N24" s="129"/>
      <c r="O24" s="150" t="s">
        <v>204</v>
      </c>
      <c r="Q24" s="170"/>
    </row>
    <row r="25" spans="2:21">
      <c r="B25" s="16"/>
      <c r="C25" s="149" t="s">
        <v>205</v>
      </c>
      <c r="D25" s="152"/>
      <c r="E25" s="129">
        <v>108520</v>
      </c>
      <c r="F25" s="129" t="s">
        <v>206</v>
      </c>
      <c r="G25" s="129"/>
      <c r="H25" s="129"/>
      <c r="I25" s="129"/>
      <c r="J25" s="129"/>
      <c r="K25" s="129"/>
      <c r="L25" s="129"/>
      <c r="M25" s="129"/>
      <c r="N25" s="129"/>
      <c r="O25" s="150" t="s">
        <v>207</v>
      </c>
      <c r="Q25" s="170"/>
      <c r="R25" s="47" t="s">
        <v>208</v>
      </c>
    </row>
    <row r="26" spans="2:21">
      <c r="B26" s="16"/>
      <c r="C26" s="149" t="s">
        <v>209</v>
      </c>
      <c r="D26" s="152"/>
      <c r="E26" s="129" t="s">
        <v>210</v>
      </c>
      <c r="F26" s="129" t="s">
        <v>211</v>
      </c>
      <c r="G26" s="129" t="s">
        <v>211</v>
      </c>
      <c r="H26" s="129" t="s">
        <v>211</v>
      </c>
      <c r="I26" s="129" t="s">
        <v>211</v>
      </c>
      <c r="J26" s="129" t="s">
        <v>211</v>
      </c>
      <c r="K26" s="129" t="s">
        <v>211</v>
      </c>
      <c r="L26" s="129" t="s">
        <v>211</v>
      </c>
      <c r="M26" s="129" t="s">
        <v>211</v>
      </c>
      <c r="N26" s="129" t="s">
        <v>211</v>
      </c>
      <c r="O26" s="150" t="s">
        <v>201</v>
      </c>
      <c r="Q26" s="170"/>
      <c r="R26" s="47" t="s">
        <v>211</v>
      </c>
      <c r="S26" s="47" t="s">
        <v>210</v>
      </c>
      <c r="T26" s="47" t="s">
        <v>212</v>
      </c>
      <c r="U26" s="47" t="s">
        <v>213</v>
      </c>
    </row>
    <row r="27" spans="2:21">
      <c r="B27" s="16"/>
      <c r="C27" s="149" t="s">
        <v>214</v>
      </c>
      <c r="D27" s="152"/>
      <c r="E27" s="152" t="str">
        <f>IF(E26="Individuelle GPT",CONCATENATE(Netzbetreiber!$D$11,'SLP-Temp-Gebiet Augsburg'!E25,"B"),IF('SLP-Temp-Gebiet Augsburg'!E26="Allgemeine GPT",CONCATENATE(Netzbetreiber!$D$11,'SLP-Temp-Gebiet Augsburg'!E25,"A"),""))</f>
        <v>9870032500000108520B</v>
      </c>
      <c r="F27" s="152" t="str">
        <f>IF(F26="Individuelle GPT",CONCATENATE(Netzbetreiber!$D$11,'SLP-Temp-Gebiet Augsburg'!F25,"B"),IF('SLP-Temp-Gebiet Augsburg'!F26="Allgemeine GPT",CONCATENATE(Netzbetreiber!$D$11,'SLP-Temp-Gebiet Augsburg'!F25,"A"),""))</f>
        <v/>
      </c>
      <c r="G27" s="152" t="str">
        <f>IF(G26="Individuelle GPT",CONCATENATE(Netzbetreiber!$D$11,'SLP-Temp-Gebiet Augsburg'!G25,"B"),IF('SLP-Temp-Gebiet Augsburg'!G26="Allgemeine GPT",CONCATENATE(Netzbetreiber!$D$11,'SLP-Temp-Gebiet Augsburg'!G25,"A"),""))</f>
        <v/>
      </c>
      <c r="H27" s="152" t="str">
        <f>IF(H26="Individuelle GPT",CONCATENATE(Netzbetreiber!$D$11,'SLP-Temp-Gebiet Augsburg'!H25,"B"),IF('SLP-Temp-Gebiet Augsburg'!H26="Allgemeine GPT",CONCATENATE(Netzbetreiber!$D$11,'SLP-Temp-Gebiet Augsburg'!H25,"A"),""))</f>
        <v/>
      </c>
      <c r="I27" s="152" t="str">
        <f>IF(I26="Individuelle GPT",CONCATENATE(Netzbetreiber!$D$11,'SLP-Temp-Gebiet Augsburg'!I25,"B"),IF('SLP-Temp-Gebiet Augsburg'!I26="Allgemeine GPT",CONCATENATE(Netzbetreiber!$D$11,'SLP-Temp-Gebiet Augsburg'!I25,"A"),""))</f>
        <v/>
      </c>
      <c r="J27" s="152" t="str">
        <f>IF(J26="Individuelle GPT",CONCATENATE(Netzbetreiber!$D$11,'SLP-Temp-Gebiet Augsburg'!J25,"B"),IF('SLP-Temp-Gebiet Augsburg'!J26="Allgemeine GPT",CONCATENATE(Netzbetreiber!$D$11,'SLP-Temp-Gebiet Augsburg'!J25,"A"),""))</f>
        <v/>
      </c>
      <c r="K27" s="152" t="str">
        <f>IF(K26="Individuelle GPT",CONCATENATE(Netzbetreiber!$D$11,'SLP-Temp-Gebiet Augsburg'!K25,"B"),IF('SLP-Temp-Gebiet Augsburg'!K26="Allgemeine GPT",CONCATENATE(Netzbetreiber!$D$11,'SLP-Temp-Gebiet Augsburg'!K25,"A"),""))</f>
        <v/>
      </c>
      <c r="L27" s="152" t="str">
        <f>IF(L26="Individuelle GPT",CONCATENATE(Netzbetreiber!$D$11,'SLP-Temp-Gebiet Augsburg'!L25,"B"),IF('SLP-Temp-Gebiet Augsburg'!L26="Allgemeine GPT",CONCATENATE(Netzbetreiber!$D$11,'SLP-Temp-Gebiet Augsburg'!L25,"A"),""))</f>
        <v/>
      </c>
      <c r="M27" s="152" t="str">
        <f>IF(M26="Individuelle GPT",CONCATENATE(Netzbetreiber!$D$11,'SLP-Temp-Gebiet Augsburg'!M25,"B"),IF('SLP-Temp-Gebiet Augsburg'!M26="Allgemeine GPT",CONCATENATE(Netzbetreiber!$D$11,'SLP-Temp-Gebiet Augsburg'!M25,"A"),""))</f>
        <v/>
      </c>
      <c r="N27" s="152" t="str">
        <f>IF(N26="Individuelle GPT",CONCATENATE(Netzbetreiber!$D$11,'SLP-Temp-Gebiet Augsburg'!N25,"B"),IF('SLP-Temp-Gebiet Augsburg'!N26="Allgemeine GPT",CONCATENATE(Netzbetreiber!$D$11,'SLP-Temp-Gebiet Augsburg'!N25,"A"),""))</f>
        <v/>
      </c>
      <c r="O27" s="150" t="s">
        <v>207</v>
      </c>
      <c r="Q27" s="170"/>
      <c r="R27" s="47" t="s">
        <v>211</v>
      </c>
      <c r="S27" s="47" t="s">
        <v>213</v>
      </c>
    </row>
    <row r="28" spans="2:21">
      <c r="B28" s="16"/>
      <c r="C28" s="153"/>
      <c r="Q28" s="170"/>
    </row>
    <row r="29" spans="2:21">
      <c r="C29" s="38" t="s">
        <v>215</v>
      </c>
      <c r="F29" s="32">
        <v>1</v>
      </c>
      <c r="I29" s="141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0"/>
    </row>
    <row r="31" spans="2:21">
      <c r="B31" s="16"/>
      <c r="C31" s="145" t="s">
        <v>216</v>
      </c>
      <c r="D31" s="146" t="s">
        <v>217</v>
      </c>
      <c r="E31" s="154">
        <v>1</v>
      </c>
      <c r="F31" s="154">
        <v>2</v>
      </c>
      <c r="G31" s="154">
        <v>3</v>
      </c>
      <c r="H31" s="154">
        <v>4</v>
      </c>
      <c r="I31" s="154">
        <v>5</v>
      </c>
      <c r="J31" s="154">
        <v>6</v>
      </c>
      <c r="K31" s="154">
        <v>7</v>
      </c>
      <c r="L31" s="154">
        <v>8</v>
      </c>
      <c r="M31" s="154">
        <v>9</v>
      </c>
      <c r="N31" s="154">
        <v>10</v>
      </c>
      <c r="O31" s="148" t="s">
        <v>193</v>
      </c>
      <c r="Q31" s="170"/>
    </row>
    <row r="32" spans="2:21">
      <c r="B32" s="16"/>
      <c r="C32" s="149" t="s">
        <v>218</v>
      </c>
      <c r="D32" s="151" t="s">
        <v>219</v>
      </c>
      <c r="E32" s="237">
        <f>1-SUMPRODUCT(F30:N30,F32:N32)</f>
        <v>1</v>
      </c>
      <c r="F32" s="237">
        <f>ROUND(F33/$D$33,4)</f>
        <v>0.5</v>
      </c>
      <c r="G32" s="237">
        <f t="shared" ref="G32:N32" si="3">ROUND(G33/$D$33,4)</f>
        <v>0.25</v>
      </c>
      <c r="H32" s="237">
        <f t="shared" si="3"/>
        <v>0.125</v>
      </c>
      <c r="I32" s="237">
        <f t="shared" si="3"/>
        <v>0</v>
      </c>
      <c r="J32" s="237">
        <f t="shared" si="3"/>
        <v>0</v>
      </c>
      <c r="K32" s="237">
        <f t="shared" si="3"/>
        <v>0</v>
      </c>
      <c r="L32" s="237">
        <f t="shared" si="3"/>
        <v>0</v>
      </c>
      <c r="M32" s="237">
        <f t="shared" si="3"/>
        <v>0</v>
      </c>
      <c r="N32" s="237">
        <f t="shared" si="3"/>
        <v>0</v>
      </c>
      <c r="O32" s="150"/>
      <c r="Q32" s="170"/>
    </row>
    <row r="33" spans="2:28">
      <c r="B33" s="16"/>
      <c r="C33" s="149" t="s">
        <v>220</v>
      </c>
      <c r="D33" s="239">
        <f>SUMPRODUCT(E33:N33,E30:N30)</f>
        <v>1</v>
      </c>
      <c r="E33" s="238">
        <v>1</v>
      </c>
      <c r="F33" s="238">
        <v>0.5</v>
      </c>
      <c r="G33" s="238">
        <v>0.25</v>
      </c>
      <c r="H33" s="238">
        <v>0.125</v>
      </c>
      <c r="I33" s="128"/>
      <c r="J33" s="128"/>
      <c r="K33" s="128"/>
      <c r="L33" s="128"/>
      <c r="M33" s="128"/>
      <c r="N33" s="128"/>
      <c r="O33" s="150" t="s">
        <v>197</v>
      </c>
      <c r="Q33" s="170"/>
    </row>
    <row r="34" spans="2:28">
      <c r="B34" s="16"/>
      <c r="C34" s="149" t="s">
        <v>221</v>
      </c>
      <c r="D34" s="126" t="s">
        <v>222</v>
      </c>
      <c r="E34" s="129" t="s">
        <v>223</v>
      </c>
      <c r="F34" s="129" t="s">
        <v>224</v>
      </c>
      <c r="G34" s="129" t="s">
        <v>225</v>
      </c>
      <c r="H34" s="129" t="s">
        <v>226</v>
      </c>
      <c r="I34" s="129"/>
      <c r="J34" s="129"/>
      <c r="K34" s="129"/>
      <c r="L34" s="129"/>
      <c r="M34" s="129"/>
      <c r="N34" s="129"/>
      <c r="O34" s="150" t="s">
        <v>201</v>
      </c>
      <c r="Q34" s="170"/>
      <c r="R34" s="47" t="s">
        <v>223</v>
      </c>
      <c r="S34" s="47" t="s">
        <v>224</v>
      </c>
      <c r="T34" s="47" t="s">
        <v>225</v>
      </c>
      <c r="U34" s="47" t="s">
        <v>226</v>
      </c>
      <c r="V34" s="47" t="s">
        <v>227</v>
      </c>
      <c r="W34" s="47" t="s">
        <v>228</v>
      </c>
      <c r="X34" s="47" t="s">
        <v>229</v>
      </c>
      <c r="Y34" s="47" t="s">
        <v>230</v>
      </c>
      <c r="Z34" s="47" t="s">
        <v>231</v>
      </c>
      <c r="AA34" s="47" t="s">
        <v>232</v>
      </c>
      <c r="AB34" s="47" t="s">
        <v>233</v>
      </c>
    </row>
    <row r="35" spans="2:28">
      <c r="B35" s="16"/>
      <c r="C35" s="149" t="s">
        <v>234</v>
      </c>
      <c r="D35" s="126" t="s">
        <v>235</v>
      </c>
      <c r="E35" s="129" t="s">
        <v>237</v>
      </c>
      <c r="F35" s="129" t="s">
        <v>236</v>
      </c>
      <c r="G35" s="129" t="s">
        <v>236</v>
      </c>
      <c r="H35" s="129" t="s">
        <v>236</v>
      </c>
      <c r="I35" s="134"/>
      <c r="J35" s="134"/>
      <c r="K35" s="134"/>
      <c r="L35" s="134"/>
      <c r="M35" s="134"/>
      <c r="N35" s="134"/>
      <c r="O35" s="150" t="s">
        <v>201</v>
      </c>
      <c r="Q35" s="170"/>
      <c r="R35" s="47" t="s">
        <v>236</v>
      </c>
      <c r="S35" s="47" t="s">
        <v>237</v>
      </c>
    </row>
    <row r="36" spans="2:28">
      <c r="B36" s="16"/>
      <c r="C36" s="149" t="s">
        <v>238</v>
      </c>
      <c r="D36" s="126" t="s">
        <v>239</v>
      </c>
      <c r="E36" s="129" t="s">
        <v>240</v>
      </c>
      <c r="F36" s="129" t="s">
        <v>240</v>
      </c>
      <c r="G36" s="129" t="s">
        <v>240</v>
      </c>
      <c r="H36" s="129" t="s">
        <v>240</v>
      </c>
      <c r="I36" s="129" t="s">
        <v>240</v>
      </c>
      <c r="J36" s="129" t="s">
        <v>240</v>
      </c>
      <c r="K36" s="129" t="s">
        <v>240</v>
      </c>
      <c r="L36" s="129" t="s">
        <v>240</v>
      </c>
      <c r="M36" s="129" t="s">
        <v>240</v>
      </c>
      <c r="N36" s="129" t="s">
        <v>240</v>
      </c>
      <c r="O36" s="150" t="s">
        <v>201</v>
      </c>
      <c r="Q36" s="170"/>
      <c r="R36" s="47" t="s">
        <v>240</v>
      </c>
      <c r="S36" s="47" t="s">
        <v>241</v>
      </c>
      <c r="T36" s="39"/>
    </row>
    <row r="37" spans="2:28">
      <c r="B37" s="16"/>
      <c r="C37" s="152" t="s">
        <v>242</v>
      </c>
      <c r="D37" s="96" t="s">
        <v>243</v>
      </c>
      <c r="E37" s="134" t="s">
        <v>244</v>
      </c>
      <c r="F37" s="134" t="s">
        <v>244</v>
      </c>
      <c r="G37" s="134" t="s">
        <v>245</v>
      </c>
      <c r="H37" s="134" t="s">
        <v>245</v>
      </c>
      <c r="I37" s="134"/>
      <c r="J37" s="134"/>
      <c r="K37" s="134"/>
      <c r="L37" s="134"/>
      <c r="M37" s="134"/>
      <c r="N37" s="134"/>
      <c r="O37" s="150" t="s">
        <v>201</v>
      </c>
      <c r="Q37" s="170"/>
      <c r="R37" s="47" t="s">
        <v>245</v>
      </c>
      <c r="S37" s="47" t="s">
        <v>244</v>
      </c>
    </row>
    <row r="38" spans="2:28" ht="15.75" thickBot="1"/>
    <row r="39" spans="2:28">
      <c r="C39" s="155" t="s">
        <v>246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</row>
    <row r="40" spans="2:28" ht="18">
      <c r="C40" s="158" t="s">
        <v>247</v>
      </c>
      <c r="D40" s="159"/>
      <c r="E40" s="159" t="s">
        <v>248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249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58"/>
      <c r="D42" s="159"/>
      <c r="E42" s="159" t="s">
        <v>250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251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 t="s">
        <v>252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61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58" t="s">
        <v>253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60"/>
    </row>
    <row r="47" spans="2:28">
      <c r="C47" s="161" t="s">
        <v>254</v>
      </c>
      <c r="D47" s="162" t="s">
        <v>255</v>
      </c>
      <c r="E47" s="242">
        <v>1</v>
      </c>
      <c r="F47" s="242">
        <v>0</v>
      </c>
      <c r="G47" s="242">
        <v>0</v>
      </c>
      <c r="H47" s="242">
        <v>0</v>
      </c>
      <c r="I47" s="242">
        <v>0</v>
      </c>
      <c r="J47" s="242" t="s">
        <v>256</v>
      </c>
      <c r="K47" s="159"/>
      <c r="L47" s="159"/>
      <c r="M47" s="159"/>
      <c r="N47" s="159"/>
      <c r="O47" s="160"/>
    </row>
    <row r="48" spans="2:28">
      <c r="C48" s="161" t="s">
        <v>257</v>
      </c>
      <c r="D48" s="162" t="s">
        <v>255</v>
      </c>
      <c r="E48" s="242">
        <v>1</v>
      </c>
      <c r="F48" s="242">
        <v>0.5</v>
      </c>
      <c r="G48" s="242">
        <v>0.25</v>
      </c>
      <c r="H48" s="242">
        <v>0.125</v>
      </c>
      <c r="I48" s="242">
        <v>0</v>
      </c>
      <c r="J48" s="242" t="s">
        <v>256</v>
      </c>
      <c r="K48" s="159"/>
      <c r="L48" s="159"/>
      <c r="M48" s="159"/>
      <c r="N48" s="159"/>
      <c r="O48" s="160"/>
    </row>
    <row r="49" spans="2:15" ht="15.75" thickBot="1">
      <c r="C49" s="163"/>
      <c r="D49" s="164"/>
      <c r="E49" s="165"/>
      <c r="F49" s="165"/>
      <c r="G49" s="165"/>
      <c r="H49" s="165"/>
      <c r="I49" s="165"/>
      <c r="J49" s="166"/>
      <c r="K49" s="167"/>
      <c r="L49" s="167"/>
      <c r="M49" s="167"/>
      <c r="N49" s="167"/>
      <c r="O49" s="168"/>
    </row>
    <row r="50" spans="2:15"/>
    <row r="51" spans="2:15" ht="18.75">
      <c r="B51" s="144" t="s">
        <v>258</v>
      </c>
    </row>
    <row r="52" spans="2:15">
      <c r="I52" s="1"/>
    </row>
    <row r="53" spans="2:15">
      <c r="C53" s="38" t="s">
        <v>259</v>
      </c>
      <c r="F53" s="130">
        <f>F18</f>
        <v>1</v>
      </c>
      <c r="I53" s="141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5" t="s">
        <v>191</v>
      </c>
      <c r="D55" s="146" t="s">
        <v>192</v>
      </c>
      <c r="E55" s="147">
        <v>1</v>
      </c>
      <c r="F55" s="147">
        <v>2</v>
      </c>
      <c r="G55" s="147">
        <v>3</v>
      </c>
      <c r="H55" s="147">
        <v>4</v>
      </c>
      <c r="I55" s="147">
        <v>5</v>
      </c>
      <c r="J55" s="147">
        <v>6</v>
      </c>
      <c r="K55" s="147">
        <v>7</v>
      </c>
      <c r="L55" s="147">
        <v>8</v>
      </c>
      <c r="M55" s="147">
        <v>9</v>
      </c>
      <c r="N55" s="147">
        <v>10</v>
      </c>
      <c r="O55" s="148" t="s">
        <v>193</v>
      </c>
    </row>
    <row r="56" spans="2:15">
      <c r="B56" s="16"/>
      <c r="C56" s="149" t="s">
        <v>194</v>
      </c>
      <c r="D56" s="126" t="s">
        <v>195</v>
      </c>
      <c r="E56" s="237">
        <f>1-SUMPRODUCT(F54:N54,F56:N56)</f>
        <v>1</v>
      </c>
      <c r="F56" s="237">
        <f>ROUND(F57/$D$57,4)</f>
        <v>1</v>
      </c>
      <c r="G56" s="237">
        <f t="shared" ref="G56:N56" si="5">ROUND(G57/$D$57,4)</f>
        <v>0</v>
      </c>
      <c r="H56" s="237">
        <f t="shared" si="5"/>
        <v>0</v>
      </c>
      <c r="I56" s="237">
        <f t="shared" si="5"/>
        <v>0</v>
      </c>
      <c r="J56" s="237">
        <f t="shared" si="5"/>
        <v>0</v>
      </c>
      <c r="K56" s="237">
        <f t="shared" si="5"/>
        <v>0</v>
      </c>
      <c r="L56" s="237">
        <f t="shared" si="5"/>
        <v>0</v>
      </c>
      <c r="M56" s="237">
        <f t="shared" si="5"/>
        <v>0</v>
      </c>
      <c r="N56" s="237">
        <f t="shared" si="5"/>
        <v>0</v>
      </c>
      <c r="O56" s="150"/>
    </row>
    <row r="57" spans="2:15">
      <c r="B57" s="16"/>
      <c r="C57" s="149" t="s">
        <v>196</v>
      </c>
      <c r="D57" s="151">
        <f>SUMPRODUCT(E57:N57,E54:N54)</f>
        <v>1</v>
      </c>
      <c r="E57" s="238">
        <f>E22</f>
        <v>1</v>
      </c>
      <c r="F57" s="238">
        <f t="shared" ref="F57:N57" si="6">F22</f>
        <v>1</v>
      </c>
      <c r="G57" s="238">
        <f t="shared" si="6"/>
        <v>0</v>
      </c>
      <c r="H57" s="238">
        <f t="shared" si="6"/>
        <v>0</v>
      </c>
      <c r="I57" s="238">
        <f t="shared" si="6"/>
        <v>0</v>
      </c>
      <c r="J57" s="238">
        <f t="shared" si="6"/>
        <v>0</v>
      </c>
      <c r="K57" s="238">
        <f t="shared" si="6"/>
        <v>0</v>
      </c>
      <c r="L57" s="238">
        <f t="shared" si="6"/>
        <v>0</v>
      </c>
      <c r="M57" s="238">
        <f t="shared" si="6"/>
        <v>0</v>
      </c>
      <c r="N57" s="238">
        <f t="shared" si="6"/>
        <v>0</v>
      </c>
      <c r="O57" s="150" t="s">
        <v>197</v>
      </c>
    </row>
    <row r="58" spans="2:15">
      <c r="B58" s="16"/>
      <c r="C58" s="149" t="s">
        <v>198</v>
      </c>
      <c r="D58" s="152"/>
      <c r="E58" s="129" t="str">
        <f>E23</f>
        <v>MeteoGroup</v>
      </c>
      <c r="F58" s="129" t="str">
        <f t="shared" ref="F58:N58" si="7">F23</f>
        <v>DWD</v>
      </c>
      <c r="G58" s="129" t="str">
        <f t="shared" si="7"/>
        <v>DWD</v>
      </c>
      <c r="H58" s="129" t="str">
        <f t="shared" si="7"/>
        <v>DWD</v>
      </c>
      <c r="I58" s="129" t="str">
        <f t="shared" si="7"/>
        <v>DWD</v>
      </c>
      <c r="J58" s="129" t="str">
        <f t="shared" si="7"/>
        <v>DWD</v>
      </c>
      <c r="K58" s="129" t="str">
        <f t="shared" si="7"/>
        <v>DWD</v>
      </c>
      <c r="L58" s="129" t="str">
        <f t="shared" si="7"/>
        <v>DWD</v>
      </c>
      <c r="M58" s="129" t="str">
        <f t="shared" si="7"/>
        <v>DWD</v>
      </c>
      <c r="N58" s="129" t="str">
        <f t="shared" si="7"/>
        <v>DWD</v>
      </c>
      <c r="O58" s="150" t="s">
        <v>201</v>
      </c>
    </row>
    <row r="59" spans="2:15">
      <c r="B59" s="16"/>
      <c r="C59" s="149" t="s">
        <v>202</v>
      </c>
      <c r="D59" s="152"/>
      <c r="E59" s="129" t="s">
        <v>664</v>
      </c>
      <c r="F59" s="129" t="str">
        <f t="shared" ref="F59:N59" si="8">F24</f>
        <v>DEF-St.</v>
      </c>
      <c r="G59" s="129">
        <f t="shared" si="8"/>
        <v>0</v>
      </c>
      <c r="H59" s="129">
        <f t="shared" si="8"/>
        <v>0</v>
      </c>
      <c r="I59" s="129">
        <f t="shared" si="8"/>
        <v>0</v>
      </c>
      <c r="J59" s="129">
        <f t="shared" si="8"/>
        <v>0</v>
      </c>
      <c r="K59" s="129">
        <f t="shared" si="8"/>
        <v>0</v>
      </c>
      <c r="L59" s="129">
        <f t="shared" si="8"/>
        <v>0</v>
      </c>
      <c r="M59" s="129">
        <f t="shared" si="8"/>
        <v>0</v>
      </c>
      <c r="N59" s="129">
        <f t="shared" si="8"/>
        <v>0</v>
      </c>
      <c r="O59" s="150" t="s">
        <v>204</v>
      </c>
    </row>
    <row r="60" spans="2:15">
      <c r="B60" s="16"/>
      <c r="C60" s="149" t="s">
        <v>205</v>
      </c>
      <c r="D60" s="152"/>
      <c r="E60" s="129">
        <f>E25</f>
        <v>108520</v>
      </c>
      <c r="F60" s="129" t="str">
        <f t="shared" ref="F60:N60" si="9">F25</f>
        <v>xxxxx</v>
      </c>
      <c r="G60" s="129">
        <f t="shared" si="9"/>
        <v>0</v>
      </c>
      <c r="H60" s="129">
        <f t="shared" si="9"/>
        <v>0</v>
      </c>
      <c r="I60" s="129">
        <f t="shared" si="9"/>
        <v>0</v>
      </c>
      <c r="J60" s="129">
        <f t="shared" si="9"/>
        <v>0</v>
      </c>
      <c r="K60" s="129">
        <f t="shared" si="9"/>
        <v>0</v>
      </c>
      <c r="L60" s="129">
        <f t="shared" si="9"/>
        <v>0</v>
      </c>
      <c r="M60" s="129">
        <f t="shared" si="9"/>
        <v>0</v>
      </c>
      <c r="N60" s="129">
        <f t="shared" si="9"/>
        <v>0</v>
      </c>
      <c r="O60" s="150" t="s">
        <v>207</v>
      </c>
    </row>
    <row r="61" spans="2:15">
      <c r="B61" s="16"/>
      <c r="C61" s="149" t="s">
        <v>209</v>
      </c>
      <c r="D61" s="152"/>
      <c r="E61" s="131" t="s">
        <v>211</v>
      </c>
      <c r="F61" s="131" t="str">
        <f t="shared" ref="F61:N61" si="10">F26</f>
        <v>Temp. (2m)</v>
      </c>
      <c r="G61" s="131" t="str">
        <f t="shared" si="10"/>
        <v>Temp. (2m)</v>
      </c>
      <c r="H61" s="131" t="str">
        <f t="shared" si="10"/>
        <v>Temp. (2m)</v>
      </c>
      <c r="I61" s="131" t="str">
        <f t="shared" si="10"/>
        <v>Temp. (2m)</v>
      </c>
      <c r="J61" s="131" t="str">
        <f t="shared" si="10"/>
        <v>Temp. (2m)</v>
      </c>
      <c r="K61" s="131" t="str">
        <f t="shared" si="10"/>
        <v>Temp. (2m)</v>
      </c>
      <c r="L61" s="131" t="str">
        <f t="shared" si="10"/>
        <v>Temp. (2m)</v>
      </c>
      <c r="M61" s="131" t="str">
        <f t="shared" si="10"/>
        <v>Temp. (2m)</v>
      </c>
      <c r="N61" s="131" t="str">
        <f t="shared" si="10"/>
        <v>Temp. (2m)</v>
      </c>
      <c r="O61" s="150" t="s">
        <v>201</v>
      </c>
    </row>
    <row r="62" spans="2:15"/>
    <row r="63" spans="2:15">
      <c r="C63" s="38" t="s">
        <v>215</v>
      </c>
      <c r="F63" s="130">
        <v>1</v>
      </c>
    </row>
    <row r="64" spans="2:15" ht="15" customHeight="1">
      <c r="E64" s="27">
        <f>IF(E65&gt;$F$63,0,1)</f>
        <v>1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5" t="s">
        <v>216</v>
      </c>
      <c r="D65" s="146" t="s">
        <v>217</v>
      </c>
      <c r="E65" s="154">
        <v>1</v>
      </c>
      <c r="F65" s="154">
        <v>2</v>
      </c>
      <c r="G65" s="154">
        <v>3</v>
      </c>
      <c r="H65" s="154">
        <v>4</v>
      </c>
      <c r="I65" s="154">
        <v>5</v>
      </c>
      <c r="J65" s="154">
        <v>6</v>
      </c>
      <c r="K65" s="154">
        <v>7</v>
      </c>
      <c r="L65" s="154">
        <v>8</v>
      </c>
      <c r="M65" s="154">
        <v>9</v>
      </c>
      <c r="N65" s="154">
        <v>10</v>
      </c>
      <c r="O65" s="148" t="s">
        <v>193</v>
      </c>
    </row>
    <row r="66" spans="2:15">
      <c r="B66" s="16"/>
      <c r="C66" s="149" t="s">
        <v>218</v>
      </c>
      <c r="D66" s="151" t="s">
        <v>219</v>
      </c>
      <c r="E66" s="237">
        <f>1-SUMPRODUCT(F64:N64,F66:N66)</f>
        <v>1</v>
      </c>
      <c r="F66" s="237">
        <f>ROUND(F67/$D$67,4)</f>
        <v>0.5</v>
      </c>
      <c r="G66" s="237">
        <f t="shared" ref="G66:N66" si="12">ROUND(G67/$D$67,4)</f>
        <v>0.25</v>
      </c>
      <c r="H66" s="237">
        <f t="shared" si="12"/>
        <v>0.125</v>
      </c>
      <c r="I66" s="237">
        <f t="shared" si="12"/>
        <v>0</v>
      </c>
      <c r="J66" s="237">
        <f t="shared" si="12"/>
        <v>0</v>
      </c>
      <c r="K66" s="237">
        <f t="shared" si="12"/>
        <v>0</v>
      </c>
      <c r="L66" s="237">
        <f t="shared" si="12"/>
        <v>0</v>
      </c>
      <c r="M66" s="237">
        <f t="shared" si="12"/>
        <v>0</v>
      </c>
      <c r="N66" s="237">
        <f t="shared" si="12"/>
        <v>0</v>
      </c>
      <c r="O66" s="150"/>
    </row>
    <row r="67" spans="2:15">
      <c r="B67" s="16"/>
      <c r="C67" s="149" t="s">
        <v>220</v>
      </c>
      <c r="D67" s="151">
        <f>SUMPRODUCT(E67:N67,E64:N64)</f>
        <v>1</v>
      </c>
      <c r="E67" s="243">
        <f>E33</f>
        <v>1</v>
      </c>
      <c r="F67" s="243">
        <f t="shared" ref="F67:N67" si="13">F33</f>
        <v>0.5</v>
      </c>
      <c r="G67" s="243">
        <f t="shared" si="13"/>
        <v>0.25</v>
      </c>
      <c r="H67" s="243">
        <f t="shared" si="13"/>
        <v>0.125</v>
      </c>
      <c r="I67" s="243">
        <f t="shared" si="13"/>
        <v>0</v>
      </c>
      <c r="J67" s="243">
        <f t="shared" si="13"/>
        <v>0</v>
      </c>
      <c r="K67" s="243">
        <f t="shared" si="13"/>
        <v>0</v>
      </c>
      <c r="L67" s="243">
        <f t="shared" si="13"/>
        <v>0</v>
      </c>
      <c r="M67" s="243">
        <f t="shared" si="13"/>
        <v>0</v>
      </c>
      <c r="N67" s="243">
        <f t="shared" si="13"/>
        <v>0</v>
      </c>
      <c r="O67" s="150" t="s">
        <v>197</v>
      </c>
    </row>
    <row r="68" spans="2:15">
      <c r="B68" s="16"/>
      <c r="C68" s="149" t="s">
        <v>221</v>
      </c>
      <c r="D68" s="126" t="s">
        <v>222</v>
      </c>
      <c r="E68" s="129" t="str">
        <f>E34</f>
        <v>D</v>
      </c>
      <c r="F68" s="129" t="str">
        <f t="shared" ref="F68:N68" si="14">F34</f>
        <v>D-1</v>
      </c>
      <c r="G68" s="129" t="str">
        <f t="shared" si="14"/>
        <v>D-2</v>
      </c>
      <c r="H68" s="129" t="str">
        <f t="shared" si="14"/>
        <v>D-3</v>
      </c>
      <c r="I68" s="129">
        <f t="shared" si="14"/>
        <v>0</v>
      </c>
      <c r="J68" s="129">
        <f t="shared" si="14"/>
        <v>0</v>
      </c>
      <c r="K68" s="129">
        <f t="shared" si="14"/>
        <v>0</v>
      </c>
      <c r="L68" s="129">
        <f t="shared" si="14"/>
        <v>0</v>
      </c>
      <c r="M68" s="129">
        <f t="shared" si="14"/>
        <v>0</v>
      </c>
      <c r="N68" s="129">
        <f t="shared" si="14"/>
        <v>0</v>
      </c>
      <c r="O68" s="150" t="s">
        <v>201</v>
      </c>
    </row>
    <row r="69" spans="2:15">
      <c r="B69" s="16"/>
      <c r="C69" s="149" t="s">
        <v>234</v>
      </c>
      <c r="D69" s="126" t="s">
        <v>235</v>
      </c>
      <c r="E69" s="132" t="s">
        <v>237</v>
      </c>
      <c r="F69" s="132" t="str">
        <f t="shared" ref="F69:N69" si="15">F35</f>
        <v>Gastag</v>
      </c>
      <c r="G69" s="132" t="str">
        <f t="shared" si="15"/>
        <v>Gastag</v>
      </c>
      <c r="H69" s="132" t="str">
        <f t="shared" si="15"/>
        <v>Gastag</v>
      </c>
      <c r="I69" s="134">
        <f t="shared" si="15"/>
        <v>0</v>
      </c>
      <c r="J69" s="134">
        <f t="shared" si="15"/>
        <v>0</v>
      </c>
      <c r="K69" s="134">
        <f t="shared" si="15"/>
        <v>0</v>
      </c>
      <c r="L69" s="134">
        <f t="shared" si="15"/>
        <v>0</v>
      </c>
      <c r="M69" s="134">
        <f t="shared" si="15"/>
        <v>0</v>
      </c>
      <c r="N69" s="134">
        <f t="shared" si="15"/>
        <v>0</v>
      </c>
      <c r="O69" s="150" t="s">
        <v>201</v>
      </c>
    </row>
    <row r="70" spans="2:15">
      <c r="B70" s="16"/>
      <c r="C70" s="149" t="s">
        <v>238</v>
      </c>
      <c r="D70" s="126" t="s">
        <v>239</v>
      </c>
      <c r="E70" s="132" t="str">
        <f>E36</f>
        <v>CET/CEST</v>
      </c>
      <c r="F70" s="132" t="str">
        <f t="shared" ref="F70:N70" si="16">F36</f>
        <v>CET/CEST</v>
      </c>
      <c r="G70" s="132" t="str">
        <f t="shared" si="16"/>
        <v>CET/CEST</v>
      </c>
      <c r="H70" s="132" t="str">
        <f t="shared" si="16"/>
        <v>CET/CEST</v>
      </c>
      <c r="I70" s="134" t="str">
        <f t="shared" si="16"/>
        <v>CET/CEST</v>
      </c>
      <c r="J70" s="134" t="str">
        <f t="shared" si="16"/>
        <v>CET/CEST</v>
      </c>
      <c r="K70" s="134" t="str">
        <f t="shared" si="16"/>
        <v>CET/CEST</v>
      </c>
      <c r="L70" s="134" t="str">
        <f t="shared" si="16"/>
        <v>CET/CEST</v>
      </c>
      <c r="M70" s="134" t="str">
        <f t="shared" si="16"/>
        <v>CET/CEST</v>
      </c>
      <c r="N70" s="134" t="str">
        <f t="shared" si="16"/>
        <v>CET/CEST</v>
      </c>
      <c r="O70" s="150" t="s">
        <v>201</v>
      </c>
    </row>
    <row r="71" spans="2:15">
      <c r="B71" s="16"/>
      <c r="C71" s="152" t="s">
        <v>242</v>
      </c>
      <c r="D71" s="96" t="s">
        <v>243</v>
      </c>
      <c r="E71" s="135" t="s">
        <v>245</v>
      </c>
      <c r="F71" s="135" t="s">
        <v>245</v>
      </c>
      <c r="G71" s="135" t="str">
        <f t="shared" ref="G71:N71" si="17">G37</f>
        <v>Temp.-IST</v>
      </c>
      <c r="H71" s="135" t="str">
        <f t="shared" si="17"/>
        <v>Temp.-IST</v>
      </c>
      <c r="I71" s="135">
        <f t="shared" si="17"/>
        <v>0</v>
      </c>
      <c r="J71" s="135">
        <f t="shared" si="17"/>
        <v>0</v>
      </c>
      <c r="K71" s="135">
        <f t="shared" si="17"/>
        <v>0</v>
      </c>
      <c r="L71" s="135">
        <f t="shared" si="17"/>
        <v>0</v>
      </c>
      <c r="M71" s="135">
        <f t="shared" si="17"/>
        <v>0</v>
      </c>
      <c r="N71" s="135">
        <f t="shared" si="17"/>
        <v>0</v>
      </c>
      <c r="O71" s="150" t="s">
        <v>201</v>
      </c>
    </row>
    <row r="72" spans="2:15"/>
    <row r="73" spans="2:15" ht="15.75" customHeight="1">
      <c r="C73" s="292" t="s">
        <v>260</v>
      </c>
      <c r="D73" s="292"/>
      <c r="E73" s="292"/>
      <c r="F73" s="292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95" priority="1">
      <formula>IF(E$20&gt;$F$18,1,0)</formula>
    </cfRule>
  </conditionalFormatting>
  <conditionalFormatting sqref="E22:N25">
    <cfRule type="expression" dxfId="94" priority="2">
      <formula>IF(E$20&lt;=$F$18,1,0)</formula>
    </cfRule>
  </conditionalFormatting>
  <conditionalFormatting sqref="E26:N26">
    <cfRule type="expression" dxfId="93" priority="29">
      <formula>IF(E$20&lt;=$F$18,1,0)</formula>
    </cfRule>
    <cfRule type="expression" dxfId="92" priority="30">
      <formula>IF(E$20&lt;=$F$18,1,0)</formula>
    </cfRule>
  </conditionalFormatting>
  <conditionalFormatting sqref="E32:N37">
    <cfRule type="expression" dxfId="91" priority="11">
      <formula>IF(E$31&gt;$F$29,1,0)</formula>
    </cfRule>
  </conditionalFormatting>
  <conditionalFormatting sqref="E33:N37">
    <cfRule type="expression" dxfId="90" priority="31">
      <formula>IF(E$31&lt;=$F$29,1,0)</formula>
    </cfRule>
  </conditionalFormatting>
  <conditionalFormatting sqref="E56:N61">
    <cfRule type="expression" dxfId="89" priority="12">
      <formula>IF(E$55&gt;$F$53,1,0)</formula>
    </cfRule>
  </conditionalFormatting>
  <conditionalFormatting sqref="E57:N60">
    <cfRule type="expression" dxfId="88" priority="26">
      <formula>IF(E$55&lt;=$F$53,1,0)</formula>
    </cfRule>
  </conditionalFormatting>
  <conditionalFormatting sqref="E61:N61">
    <cfRule type="expression" dxfId="87" priority="25">
      <formula>IF(E$55&lt;=$F$53,1,0)</formula>
    </cfRule>
  </conditionalFormatting>
  <conditionalFormatting sqref="E66:N71">
    <cfRule type="expression" dxfId="86" priority="5">
      <formula>IF(E$65&gt;$F$63,1,0)</formula>
    </cfRule>
  </conditionalFormatting>
  <conditionalFormatting sqref="E67:N70">
    <cfRule type="expression" dxfId="85" priority="6">
      <formula>IF(E$65&lt;=$F$63,1,0)</formula>
    </cfRule>
  </conditionalFormatting>
  <conditionalFormatting sqref="E71:N71">
    <cfRule type="expression" dxfId="84" priority="10">
      <formula>IF(E$65&lt;=$F$63,1,0)</formula>
    </cfRule>
  </conditionalFormatting>
  <conditionalFormatting sqref="H8:H11">
    <cfRule type="expression" dxfId="83" priority="9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8 E37:N37 F25:N25 E57:N58 E22:F22 I22:N22 F53 G24:N24 G71:N71 E33:N34 E70:N70 F69:N69 E60:N60 F59:N59 F35:N3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227A4-8F55-4F0C-987B-F8B74E30538B}">
  <sheetPr>
    <tabColor rgb="FFFF0000"/>
    <pageSetUpPr fitToPage="1"/>
  </sheetPr>
  <dimension ref="A1:DV79"/>
  <sheetViews>
    <sheetView showGridLines="0" zoomScale="85" zoomScaleNormal="85" workbookViewId="0">
      <selection activeCell="E35" sqref="E35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8.42578125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7" hidden="1" customWidth="1"/>
    <col min="19" max="19" width="13.42578125" style="47" hidden="1" customWidth="1"/>
    <col min="20" max="20" width="23.5703125" style="47" hidden="1" customWidth="1"/>
    <col min="21" max="21" width="5.42578125" style="47" hidden="1" customWidth="1"/>
    <col min="22" max="22" width="5" style="47" hidden="1" customWidth="1"/>
    <col min="23" max="23" width="5.28515625" style="47" hidden="1" customWidth="1"/>
    <col min="24" max="24" width="5" style="47" hidden="1" customWidth="1"/>
    <col min="25" max="25" width="8.140625" style="47" hidden="1" customWidth="1"/>
    <col min="26" max="26" width="11.7109375" style="47" hidden="1" customWidth="1"/>
    <col min="27" max="27" width="8.85546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2578125" style="39" hidden="1" customWidth="1"/>
    <col min="38" max="38" width="4" style="39" hidden="1" customWidth="1"/>
    <col min="39" max="47" width="4.42578125" style="39" hidden="1" customWidth="1"/>
    <col min="48" max="48" width="4" style="39" hidden="1" customWidth="1"/>
    <col min="49" max="126" width="0" style="39" hidden="1" customWidth="1"/>
    <col min="127" max="16384" width="1" style="39" hidden="1"/>
  </cols>
  <sheetData>
    <row r="1" spans="1:56" ht="75" customHeight="1"/>
    <row r="2" spans="1:56" ht="23.25">
      <c r="B2" s="6" t="s">
        <v>148</v>
      </c>
    </row>
    <row r="3" spans="1:56" ht="15" customHeight="1">
      <c r="B3" s="6"/>
    </row>
    <row r="4" spans="1:56">
      <c r="C4" s="38" t="s">
        <v>71</v>
      </c>
      <c r="D4" s="39"/>
      <c r="E4" s="40" t="str">
        <f>'SLP-Verfahren'!D5</f>
        <v>schwaben netz gmbh</v>
      </c>
    </row>
    <row r="5" spans="1:56">
      <c r="C5" s="38" t="s">
        <v>72</v>
      </c>
      <c r="D5" s="39"/>
      <c r="E5" s="40" t="str">
        <f>Netzbetreiber!D28</f>
        <v>schwaben netz</v>
      </c>
    </row>
    <row r="6" spans="1:56">
      <c r="C6" s="38" t="s">
        <v>73</v>
      </c>
      <c r="D6" s="39"/>
      <c r="E6" s="289" t="str">
        <f>'SLP-Verfahren'!D7</f>
        <v>9870032500000</v>
      </c>
    </row>
    <row r="7" spans="1:56">
      <c r="C7" s="38" t="s">
        <v>74</v>
      </c>
      <c r="D7" s="39"/>
      <c r="E7" s="33">
        <f>'SLP-Verfahren'!D8</f>
        <v>45748</v>
      </c>
    </row>
    <row r="8" spans="1:56">
      <c r="H8" s="66"/>
    </row>
    <row r="9" spans="1:56">
      <c r="C9" s="38" t="s">
        <v>151</v>
      </c>
      <c r="F9" s="127">
        <f>'SLP-Verfahren'!D43</f>
        <v>5</v>
      </c>
      <c r="H9" s="141"/>
    </row>
    <row r="10" spans="1:56">
      <c r="C10" s="38" t="s">
        <v>153</v>
      </c>
      <c r="F10" s="246">
        <v>2</v>
      </c>
      <c r="G10" s="39"/>
      <c r="H10" s="141"/>
    </row>
    <row r="11" spans="1:56">
      <c r="C11" s="38" t="s">
        <v>155</v>
      </c>
      <c r="F11" s="244" t="str">
        <f>INDEX('SLP-Verfahren'!D45:D59,'SLP-Temp-Gebiet Harburg'!F10)</f>
        <v>Harburg</v>
      </c>
      <c r="G11" s="247"/>
      <c r="H11" s="66"/>
    </row>
    <row r="12" spans="1:56"/>
    <row r="13" spans="1:56" ht="18" customHeight="1">
      <c r="C13" s="290" t="s">
        <v>156</v>
      </c>
      <c r="D13" s="290"/>
      <c r="E13" s="290"/>
      <c r="F13" s="16" t="s">
        <v>157</v>
      </c>
      <c r="G13" t="s">
        <v>158</v>
      </c>
      <c r="H13" s="217" t="s">
        <v>159</v>
      </c>
      <c r="I13" s="39"/>
    </row>
    <row r="14" spans="1:56" ht="19.5" customHeight="1">
      <c r="C14" s="291" t="s">
        <v>160</v>
      </c>
      <c r="D14" s="291"/>
      <c r="E14" s="5" t="s">
        <v>161</v>
      </c>
      <c r="F14" s="218" t="s">
        <v>100</v>
      </c>
      <c r="G14" s="219" t="s">
        <v>162</v>
      </c>
      <c r="H14" s="34">
        <v>0</v>
      </c>
      <c r="I14" s="39"/>
      <c r="O14" s="142" t="s">
        <v>163</v>
      </c>
      <c r="R14" s="47" t="s">
        <v>164</v>
      </c>
      <c r="S14" s="47" t="s">
        <v>165</v>
      </c>
      <c r="T14" s="47" t="s">
        <v>166</v>
      </c>
      <c r="U14" s="47" t="s">
        <v>167</v>
      </c>
      <c r="V14" s="47" t="s">
        <v>168</v>
      </c>
      <c r="W14" s="47" t="s">
        <v>169</v>
      </c>
      <c r="X14" s="47" t="s">
        <v>170</v>
      </c>
      <c r="Y14" s="47" t="s">
        <v>171</v>
      </c>
      <c r="Z14" s="47" t="s">
        <v>172</v>
      </c>
      <c r="AA14" s="47" t="s">
        <v>162</v>
      </c>
      <c r="AB14" s="47" t="s">
        <v>173</v>
      </c>
      <c r="AC14" s="47" t="s">
        <v>174</v>
      </c>
    </row>
    <row r="15" spans="1:56" ht="19.5" customHeight="1">
      <c r="C15" s="291" t="s">
        <v>175</v>
      </c>
      <c r="D15" s="291"/>
      <c r="E15" s="5" t="s">
        <v>161</v>
      </c>
      <c r="F15" s="218" t="s">
        <v>25</v>
      </c>
      <c r="G15" s="219" t="s">
        <v>166</v>
      </c>
      <c r="H15" s="34">
        <v>0</v>
      </c>
      <c r="I15" s="39"/>
      <c r="O15" s="133" t="s">
        <v>176</v>
      </c>
      <c r="R15" s="216" t="s">
        <v>25</v>
      </c>
      <c r="S15" s="216" t="s">
        <v>27</v>
      </c>
      <c r="T15" s="216" t="s">
        <v>29</v>
      </c>
      <c r="U15" s="216" t="s">
        <v>31</v>
      </c>
      <c r="V15" s="216" t="s">
        <v>33</v>
      </c>
      <c r="W15" s="216" t="s">
        <v>36</v>
      </c>
      <c r="X15" s="216" t="s">
        <v>39</v>
      </c>
      <c r="Y15" s="216" t="s">
        <v>42</v>
      </c>
      <c r="Z15" s="216" t="s">
        <v>45</v>
      </c>
      <c r="AA15" s="216" t="s">
        <v>47</v>
      </c>
      <c r="AB15" s="216" t="s">
        <v>177</v>
      </c>
      <c r="AC15" s="216" t="s">
        <v>78</v>
      </c>
      <c r="AD15" s="216" t="s">
        <v>80</v>
      </c>
      <c r="AE15" s="216" t="s">
        <v>88</v>
      </c>
      <c r="AF15" s="216" t="s">
        <v>100</v>
      </c>
      <c r="AG15" s="216" t="s">
        <v>114</v>
      </c>
      <c r="AH15" s="216" t="s">
        <v>119</v>
      </c>
      <c r="AI15" s="216" t="s">
        <v>121</v>
      </c>
      <c r="AJ15" s="216" t="s">
        <v>125</v>
      </c>
      <c r="AK15" s="216" t="s">
        <v>131</v>
      </c>
      <c r="AL15" s="216" t="s">
        <v>178</v>
      </c>
      <c r="AM15" s="216" t="s">
        <v>179</v>
      </c>
      <c r="AN15" s="216" t="s">
        <v>180</v>
      </c>
      <c r="AO15" s="216" t="s">
        <v>181</v>
      </c>
      <c r="AP15" s="216" t="s">
        <v>182</v>
      </c>
      <c r="AQ15" s="216" t="s">
        <v>183</v>
      </c>
      <c r="AR15" s="216" t="s">
        <v>184</v>
      </c>
      <c r="AS15" s="216" t="s">
        <v>185</v>
      </c>
      <c r="AT15" s="216" t="s">
        <v>186</v>
      </c>
      <c r="AU15" s="216" t="s">
        <v>187</v>
      </c>
      <c r="AV15" s="216" t="s">
        <v>188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1" ht="19.5" customHeight="1">
      <c r="B17" s="144" t="s">
        <v>189</v>
      </c>
      <c r="D17" s="143"/>
      <c r="R17" s="169"/>
      <c r="S17" s="169"/>
    </row>
    <row r="18" spans="2:21">
      <c r="C18" s="38" t="s">
        <v>190</v>
      </c>
      <c r="F18" s="32">
        <v>1</v>
      </c>
      <c r="I18" s="141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5" t="s">
        <v>191</v>
      </c>
      <c r="D20" s="146" t="s">
        <v>192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193</v>
      </c>
    </row>
    <row r="21" spans="2:21">
      <c r="B21" s="16"/>
      <c r="C21" s="149" t="s">
        <v>194</v>
      </c>
      <c r="D21" s="126" t="s">
        <v>195</v>
      </c>
      <c r="E21" s="239">
        <f>1-SUMPRODUCT(F19:N19,F21:N21)</f>
        <v>1</v>
      </c>
      <c r="F21" s="239">
        <f>ROUND(F22/$D$22,4)</f>
        <v>1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1">
      <c r="B22" s="16"/>
      <c r="C22" s="149" t="s">
        <v>196</v>
      </c>
      <c r="D22" s="151">
        <f>SUMPRODUCT(E22:N22,E19:N19)</f>
        <v>1</v>
      </c>
      <c r="E22" s="240">
        <v>1</v>
      </c>
      <c r="F22" s="240">
        <v>1</v>
      </c>
      <c r="G22" s="241"/>
      <c r="H22" s="241"/>
      <c r="I22" s="241"/>
      <c r="J22" s="241"/>
      <c r="K22" s="241"/>
      <c r="L22" s="241"/>
      <c r="M22" s="241"/>
      <c r="N22" s="241"/>
      <c r="O22" s="150" t="s">
        <v>197</v>
      </c>
      <c r="Q22" s="170"/>
    </row>
    <row r="23" spans="2:21">
      <c r="B23" s="16"/>
      <c r="C23" s="149" t="s">
        <v>198</v>
      </c>
      <c r="D23" s="152"/>
      <c r="E23" s="129" t="s">
        <v>199</v>
      </c>
      <c r="F23" s="129" t="s">
        <v>200</v>
      </c>
      <c r="G23" s="129" t="s">
        <v>200</v>
      </c>
      <c r="H23" s="129" t="s">
        <v>200</v>
      </c>
      <c r="I23" s="129" t="s">
        <v>200</v>
      </c>
      <c r="J23" s="129" t="s">
        <v>200</v>
      </c>
      <c r="K23" s="129" t="s">
        <v>200</v>
      </c>
      <c r="L23" s="129" t="s">
        <v>200</v>
      </c>
      <c r="M23" s="129" t="s">
        <v>200</v>
      </c>
      <c r="N23" s="129" t="s">
        <v>200</v>
      </c>
      <c r="O23" s="150" t="s">
        <v>201</v>
      </c>
      <c r="Q23" s="170"/>
      <c r="R23" s="47" t="s">
        <v>200</v>
      </c>
      <c r="S23" s="47" t="s">
        <v>199</v>
      </c>
      <c r="T23" s="245" t="str">
        <f>O15</f>
        <v>Vantago GPT</v>
      </c>
    </row>
    <row r="24" spans="2:21">
      <c r="B24" s="16"/>
      <c r="C24" s="149" t="s">
        <v>202</v>
      </c>
      <c r="D24" s="152"/>
      <c r="E24" s="129" t="s">
        <v>666</v>
      </c>
      <c r="F24" s="129" t="s">
        <v>203</v>
      </c>
      <c r="G24" s="129"/>
      <c r="H24" s="129"/>
      <c r="I24" s="129"/>
      <c r="J24" s="129"/>
      <c r="K24" s="129"/>
      <c r="L24" s="129"/>
      <c r="M24" s="129"/>
      <c r="N24" s="129"/>
      <c r="O24" s="150" t="s">
        <v>204</v>
      </c>
      <c r="Q24" s="170"/>
    </row>
    <row r="25" spans="2:21">
      <c r="B25" s="16"/>
      <c r="C25" s="149" t="s">
        <v>205</v>
      </c>
      <c r="D25" s="152"/>
      <c r="E25" s="129">
        <v>108500</v>
      </c>
      <c r="F25" s="129" t="s">
        <v>206</v>
      </c>
      <c r="G25" s="129"/>
      <c r="H25" s="129"/>
      <c r="I25" s="129"/>
      <c r="J25" s="129"/>
      <c r="K25" s="129"/>
      <c r="L25" s="129"/>
      <c r="M25" s="129"/>
      <c r="N25" s="129"/>
      <c r="O25" s="150" t="s">
        <v>207</v>
      </c>
      <c r="Q25" s="170"/>
      <c r="R25" s="47" t="s">
        <v>208</v>
      </c>
    </row>
    <row r="26" spans="2:21">
      <c r="B26" s="16"/>
      <c r="C26" s="149" t="s">
        <v>209</v>
      </c>
      <c r="D26" s="152"/>
      <c r="E26" s="129" t="s">
        <v>210</v>
      </c>
      <c r="F26" s="129" t="s">
        <v>211</v>
      </c>
      <c r="G26" s="129" t="s">
        <v>211</v>
      </c>
      <c r="H26" s="129" t="s">
        <v>211</v>
      </c>
      <c r="I26" s="129" t="s">
        <v>211</v>
      </c>
      <c r="J26" s="129" t="s">
        <v>211</v>
      </c>
      <c r="K26" s="129" t="s">
        <v>211</v>
      </c>
      <c r="L26" s="129" t="s">
        <v>211</v>
      </c>
      <c r="M26" s="129" t="s">
        <v>211</v>
      </c>
      <c r="N26" s="129" t="s">
        <v>211</v>
      </c>
      <c r="O26" s="150" t="s">
        <v>201</v>
      </c>
      <c r="Q26" s="170"/>
      <c r="R26" s="47" t="s">
        <v>211</v>
      </c>
      <c r="S26" s="47" t="s">
        <v>210</v>
      </c>
      <c r="T26" s="47" t="s">
        <v>212</v>
      </c>
      <c r="U26" s="47" t="s">
        <v>213</v>
      </c>
    </row>
    <row r="27" spans="2:21">
      <c r="B27" s="16"/>
      <c r="C27" s="149" t="s">
        <v>214</v>
      </c>
      <c r="D27" s="152"/>
      <c r="E27" s="152" t="str">
        <f>IF(E26="Individuelle GPT",CONCATENATE(Netzbetreiber!$D$11,'SLP-Temp-Gebiet Harburg'!E25,"B"),IF('SLP-Temp-Gebiet Harburg'!E26="Allgemeine GPT",CONCATENATE(Netzbetreiber!$D$11,'SLP-Temp-Gebiet Harburg'!E25,"A"),""))</f>
        <v>9870032500000108500B</v>
      </c>
      <c r="F27" s="152" t="str">
        <f>IF(F26="Individuelle GPT",CONCATENATE(Netzbetreiber!$D$11,'SLP-Temp-Gebiet Harburg'!F25,"B"),IF('SLP-Temp-Gebiet Harburg'!F26="Allgemeine GPT",CONCATENATE(Netzbetreiber!$D$11,'SLP-Temp-Gebiet Harburg'!F25,"A"),""))</f>
        <v/>
      </c>
      <c r="G27" s="152" t="str">
        <f>IF(G26="Individuelle GPT",CONCATENATE(Netzbetreiber!$D$11,'SLP-Temp-Gebiet Harburg'!G25,"B"),IF('SLP-Temp-Gebiet Harburg'!G26="Allgemeine GPT",CONCATENATE(Netzbetreiber!$D$11,'SLP-Temp-Gebiet Harburg'!G25,"A"),""))</f>
        <v/>
      </c>
      <c r="H27" s="152" t="str">
        <f>IF(H26="Individuelle GPT",CONCATENATE(Netzbetreiber!$D$11,'SLP-Temp-Gebiet Harburg'!H25,"B"),IF('SLP-Temp-Gebiet Harburg'!H26="Allgemeine GPT",CONCATENATE(Netzbetreiber!$D$11,'SLP-Temp-Gebiet Harburg'!H25,"A"),""))</f>
        <v/>
      </c>
      <c r="I27" s="152" t="str">
        <f>IF(I26="Individuelle GPT",CONCATENATE(Netzbetreiber!$D$11,'SLP-Temp-Gebiet Harburg'!I25,"B"),IF('SLP-Temp-Gebiet Harburg'!I26="Allgemeine GPT",CONCATENATE(Netzbetreiber!$D$11,'SLP-Temp-Gebiet Harburg'!I25,"A"),""))</f>
        <v/>
      </c>
      <c r="J27" s="152" t="str">
        <f>IF(J26="Individuelle GPT",CONCATENATE(Netzbetreiber!$D$11,'SLP-Temp-Gebiet Harburg'!J25,"B"),IF('SLP-Temp-Gebiet Harburg'!J26="Allgemeine GPT",CONCATENATE(Netzbetreiber!$D$11,'SLP-Temp-Gebiet Harburg'!J25,"A"),""))</f>
        <v/>
      </c>
      <c r="K27" s="152" t="str">
        <f>IF(K26="Individuelle GPT",CONCATENATE(Netzbetreiber!$D$11,'SLP-Temp-Gebiet Harburg'!K25,"B"),IF('SLP-Temp-Gebiet Harburg'!K26="Allgemeine GPT",CONCATENATE(Netzbetreiber!$D$11,'SLP-Temp-Gebiet Harburg'!K25,"A"),""))</f>
        <v/>
      </c>
      <c r="L27" s="152" t="str">
        <f>IF(L26="Individuelle GPT",CONCATENATE(Netzbetreiber!$D$11,'SLP-Temp-Gebiet Harburg'!L25,"B"),IF('SLP-Temp-Gebiet Harburg'!L26="Allgemeine GPT",CONCATENATE(Netzbetreiber!$D$11,'SLP-Temp-Gebiet Harburg'!L25,"A"),""))</f>
        <v/>
      </c>
      <c r="M27" s="152" t="str">
        <f>IF(M26="Individuelle GPT",CONCATENATE(Netzbetreiber!$D$11,'SLP-Temp-Gebiet Harburg'!M25,"B"),IF('SLP-Temp-Gebiet Harburg'!M26="Allgemeine GPT",CONCATENATE(Netzbetreiber!$D$11,'SLP-Temp-Gebiet Harburg'!M25,"A"),""))</f>
        <v/>
      </c>
      <c r="N27" s="152" t="str">
        <f>IF(N26="Individuelle GPT",CONCATENATE(Netzbetreiber!$D$11,'SLP-Temp-Gebiet Harburg'!N25,"B"),IF('SLP-Temp-Gebiet Harburg'!N26="Allgemeine GPT",CONCATENATE(Netzbetreiber!$D$11,'SLP-Temp-Gebiet Harburg'!N25,"A"),""))</f>
        <v/>
      </c>
      <c r="O27" s="150" t="s">
        <v>207</v>
      </c>
      <c r="Q27" s="170"/>
      <c r="R27" s="47" t="s">
        <v>211</v>
      </c>
      <c r="S27" s="47" t="s">
        <v>213</v>
      </c>
    </row>
    <row r="28" spans="2:21">
      <c r="B28" s="16"/>
      <c r="C28" s="153"/>
      <c r="Q28" s="170"/>
    </row>
    <row r="29" spans="2:21">
      <c r="C29" s="38" t="s">
        <v>215</v>
      </c>
      <c r="F29" s="32">
        <v>1</v>
      </c>
      <c r="I29" s="141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0"/>
    </row>
    <row r="31" spans="2:21">
      <c r="B31" s="16"/>
      <c r="C31" s="145" t="s">
        <v>216</v>
      </c>
      <c r="D31" s="146" t="s">
        <v>217</v>
      </c>
      <c r="E31" s="154">
        <v>1</v>
      </c>
      <c r="F31" s="154">
        <v>2</v>
      </c>
      <c r="G31" s="154">
        <v>3</v>
      </c>
      <c r="H31" s="154">
        <v>4</v>
      </c>
      <c r="I31" s="154">
        <v>5</v>
      </c>
      <c r="J31" s="154">
        <v>6</v>
      </c>
      <c r="K31" s="154">
        <v>7</v>
      </c>
      <c r="L31" s="154">
        <v>8</v>
      </c>
      <c r="M31" s="154">
        <v>9</v>
      </c>
      <c r="N31" s="154">
        <v>10</v>
      </c>
      <c r="O31" s="148" t="s">
        <v>193</v>
      </c>
      <c r="Q31" s="170"/>
    </row>
    <row r="32" spans="2:21">
      <c r="B32" s="16"/>
      <c r="C32" s="149" t="s">
        <v>218</v>
      </c>
      <c r="D32" s="151" t="s">
        <v>219</v>
      </c>
      <c r="E32" s="237">
        <f>1-SUMPRODUCT(F30:N30,F32:N32)</f>
        <v>1</v>
      </c>
      <c r="F32" s="237">
        <f>ROUND(F33/$D$33,4)</f>
        <v>0.5</v>
      </c>
      <c r="G32" s="237">
        <f t="shared" ref="G32:N32" si="3">ROUND(G33/$D$33,4)</f>
        <v>0.25</v>
      </c>
      <c r="H32" s="237">
        <f t="shared" si="3"/>
        <v>0.125</v>
      </c>
      <c r="I32" s="237">
        <f t="shared" si="3"/>
        <v>0</v>
      </c>
      <c r="J32" s="237">
        <f t="shared" si="3"/>
        <v>0</v>
      </c>
      <c r="K32" s="237">
        <f t="shared" si="3"/>
        <v>0</v>
      </c>
      <c r="L32" s="237">
        <f t="shared" si="3"/>
        <v>0</v>
      </c>
      <c r="M32" s="237">
        <f t="shared" si="3"/>
        <v>0</v>
      </c>
      <c r="N32" s="237">
        <f t="shared" si="3"/>
        <v>0</v>
      </c>
      <c r="O32" s="150"/>
      <c r="Q32" s="170"/>
    </row>
    <row r="33" spans="2:28">
      <c r="B33" s="16"/>
      <c r="C33" s="149" t="s">
        <v>220</v>
      </c>
      <c r="D33" s="239">
        <f>SUMPRODUCT(E33:N33,E30:N30)</f>
        <v>1</v>
      </c>
      <c r="E33" s="238">
        <v>1</v>
      </c>
      <c r="F33" s="238">
        <v>0.5</v>
      </c>
      <c r="G33" s="238">
        <v>0.25</v>
      </c>
      <c r="H33" s="238">
        <v>0.125</v>
      </c>
      <c r="I33" s="128"/>
      <c r="J33" s="128"/>
      <c r="K33" s="128"/>
      <c r="L33" s="128"/>
      <c r="M33" s="128"/>
      <c r="N33" s="128"/>
      <c r="O33" s="150" t="s">
        <v>197</v>
      </c>
      <c r="Q33" s="170"/>
    </row>
    <row r="34" spans="2:28">
      <c r="B34" s="16"/>
      <c r="C34" s="149" t="s">
        <v>221</v>
      </c>
      <c r="D34" s="126" t="s">
        <v>222</v>
      </c>
      <c r="E34" s="129" t="s">
        <v>223</v>
      </c>
      <c r="F34" s="129" t="s">
        <v>224</v>
      </c>
      <c r="G34" s="129" t="s">
        <v>225</v>
      </c>
      <c r="H34" s="129" t="s">
        <v>226</v>
      </c>
      <c r="I34" s="129"/>
      <c r="J34" s="129"/>
      <c r="K34" s="129"/>
      <c r="L34" s="129"/>
      <c r="M34" s="129"/>
      <c r="N34" s="129"/>
      <c r="O34" s="150" t="s">
        <v>201</v>
      </c>
      <c r="Q34" s="170"/>
      <c r="R34" s="47" t="s">
        <v>223</v>
      </c>
      <c r="S34" s="47" t="s">
        <v>224</v>
      </c>
      <c r="T34" s="47" t="s">
        <v>225</v>
      </c>
      <c r="U34" s="47" t="s">
        <v>226</v>
      </c>
      <c r="V34" s="47" t="s">
        <v>227</v>
      </c>
      <c r="W34" s="47" t="s">
        <v>228</v>
      </c>
      <c r="X34" s="47" t="s">
        <v>229</v>
      </c>
      <c r="Y34" s="47" t="s">
        <v>230</v>
      </c>
      <c r="Z34" s="47" t="s">
        <v>231</v>
      </c>
      <c r="AA34" s="47" t="s">
        <v>232</v>
      </c>
      <c r="AB34" s="47" t="s">
        <v>233</v>
      </c>
    </row>
    <row r="35" spans="2:28">
      <c r="B35" s="16"/>
      <c r="C35" s="149" t="s">
        <v>234</v>
      </c>
      <c r="D35" s="126" t="s">
        <v>235</v>
      </c>
      <c r="E35" s="129" t="s">
        <v>237</v>
      </c>
      <c r="F35" s="129" t="s">
        <v>236</v>
      </c>
      <c r="G35" s="129" t="s">
        <v>236</v>
      </c>
      <c r="H35" s="129" t="s">
        <v>236</v>
      </c>
      <c r="I35" s="134"/>
      <c r="J35" s="134"/>
      <c r="K35" s="134"/>
      <c r="L35" s="134"/>
      <c r="M35" s="134"/>
      <c r="N35" s="134"/>
      <c r="O35" s="150" t="s">
        <v>201</v>
      </c>
      <c r="Q35" s="170"/>
      <c r="R35" s="47" t="s">
        <v>236</v>
      </c>
      <c r="S35" s="47" t="s">
        <v>237</v>
      </c>
    </row>
    <row r="36" spans="2:28">
      <c r="B36" s="16"/>
      <c r="C36" s="149" t="s">
        <v>238</v>
      </c>
      <c r="D36" s="126" t="s">
        <v>239</v>
      </c>
      <c r="E36" s="129" t="s">
        <v>240</v>
      </c>
      <c r="F36" s="129" t="s">
        <v>240</v>
      </c>
      <c r="G36" s="129" t="s">
        <v>240</v>
      </c>
      <c r="H36" s="129" t="s">
        <v>240</v>
      </c>
      <c r="I36" s="129" t="s">
        <v>240</v>
      </c>
      <c r="J36" s="129" t="s">
        <v>240</v>
      </c>
      <c r="K36" s="129" t="s">
        <v>240</v>
      </c>
      <c r="L36" s="129" t="s">
        <v>240</v>
      </c>
      <c r="M36" s="129" t="s">
        <v>240</v>
      </c>
      <c r="N36" s="129" t="s">
        <v>240</v>
      </c>
      <c r="O36" s="150" t="s">
        <v>201</v>
      </c>
      <c r="Q36" s="170"/>
      <c r="R36" s="47" t="s">
        <v>240</v>
      </c>
      <c r="S36" s="47" t="s">
        <v>241</v>
      </c>
      <c r="T36" s="39"/>
    </row>
    <row r="37" spans="2:28">
      <c r="B37" s="16"/>
      <c r="C37" s="152" t="s">
        <v>242</v>
      </c>
      <c r="D37" s="96" t="s">
        <v>243</v>
      </c>
      <c r="E37" s="134" t="s">
        <v>244</v>
      </c>
      <c r="F37" s="134" t="s">
        <v>244</v>
      </c>
      <c r="G37" s="134" t="s">
        <v>245</v>
      </c>
      <c r="H37" s="134" t="s">
        <v>245</v>
      </c>
      <c r="I37" s="134"/>
      <c r="J37" s="134"/>
      <c r="K37" s="134"/>
      <c r="L37" s="134"/>
      <c r="M37" s="134"/>
      <c r="N37" s="134"/>
      <c r="O37" s="150" t="s">
        <v>201</v>
      </c>
      <c r="Q37" s="170"/>
      <c r="R37" s="47" t="s">
        <v>245</v>
      </c>
      <c r="S37" s="47" t="s">
        <v>244</v>
      </c>
    </row>
    <row r="38" spans="2:28" ht="15.75" thickBot="1"/>
    <row r="39" spans="2:28">
      <c r="C39" s="155" t="s">
        <v>246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</row>
    <row r="40" spans="2:28" ht="18">
      <c r="C40" s="158" t="s">
        <v>247</v>
      </c>
      <c r="D40" s="159"/>
      <c r="E40" s="159" t="s">
        <v>248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249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58"/>
      <c r="D42" s="159"/>
      <c r="E42" s="159" t="s">
        <v>250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251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 t="s">
        <v>252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61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58" t="s">
        <v>253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60"/>
    </row>
    <row r="47" spans="2:28">
      <c r="C47" s="161" t="s">
        <v>254</v>
      </c>
      <c r="D47" s="162" t="s">
        <v>255</v>
      </c>
      <c r="E47" s="242">
        <v>1</v>
      </c>
      <c r="F47" s="242">
        <v>0</v>
      </c>
      <c r="G47" s="242">
        <v>0</v>
      </c>
      <c r="H47" s="242">
        <v>0</v>
      </c>
      <c r="I47" s="242">
        <v>0</v>
      </c>
      <c r="J47" s="242" t="s">
        <v>256</v>
      </c>
      <c r="K47" s="159"/>
      <c r="L47" s="159"/>
      <c r="M47" s="159"/>
      <c r="N47" s="159"/>
      <c r="O47" s="160"/>
    </row>
    <row r="48" spans="2:28">
      <c r="C48" s="161" t="s">
        <v>257</v>
      </c>
      <c r="D48" s="162" t="s">
        <v>255</v>
      </c>
      <c r="E48" s="242">
        <v>1</v>
      </c>
      <c r="F48" s="242">
        <v>0.5</v>
      </c>
      <c r="G48" s="242">
        <v>0.25</v>
      </c>
      <c r="H48" s="242">
        <v>0.125</v>
      </c>
      <c r="I48" s="242">
        <v>0</v>
      </c>
      <c r="J48" s="242" t="s">
        <v>256</v>
      </c>
      <c r="K48" s="159"/>
      <c r="L48" s="159"/>
      <c r="M48" s="159"/>
      <c r="N48" s="159"/>
      <c r="O48" s="160"/>
    </row>
    <row r="49" spans="2:15" ht="15.75" thickBot="1">
      <c r="C49" s="163"/>
      <c r="D49" s="164"/>
      <c r="E49" s="165"/>
      <c r="F49" s="165"/>
      <c r="G49" s="165"/>
      <c r="H49" s="165"/>
      <c r="I49" s="165"/>
      <c r="J49" s="166"/>
      <c r="K49" s="167"/>
      <c r="L49" s="167"/>
      <c r="M49" s="167"/>
      <c r="N49" s="167"/>
      <c r="O49" s="168"/>
    </row>
    <row r="50" spans="2:15"/>
    <row r="51" spans="2:15" ht="18.75">
      <c r="B51" s="144" t="s">
        <v>258</v>
      </c>
    </row>
    <row r="52" spans="2:15">
      <c r="I52" s="1"/>
    </row>
    <row r="53" spans="2:15">
      <c r="C53" s="38" t="s">
        <v>259</v>
      </c>
      <c r="F53" s="130">
        <f>F18</f>
        <v>1</v>
      </c>
      <c r="I53" s="141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5" t="s">
        <v>191</v>
      </c>
      <c r="D55" s="146" t="s">
        <v>192</v>
      </c>
      <c r="E55" s="147">
        <v>1</v>
      </c>
      <c r="F55" s="147">
        <v>2</v>
      </c>
      <c r="G55" s="147">
        <v>3</v>
      </c>
      <c r="H55" s="147">
        <v>4</v>
      </c>
      <c r="I55" s="147">
        <v>5</v>
      </c>
      <c r="J55" s="147">
        <v>6</v>
      </c>
      <c r="K55" s="147">
        <v>7</v>
      </c>
      <c r="L55" s="147">
        <v>8</v>
      </c>
      <c r="M55" s="147">
        <v>9</v>
      </c>
      <c r="N55" s="147">
        <v>10</v>
      </c>
      <c r="O55" s="148" t="s">
        <v>193</v>
      </c>
    </row>
    <row r="56" spans="2:15">
      <c r="B56" s="16"/>
      <c r="C56" s="149" t="s">
        <v>194</v>
      </c>
      <c r="D56" s="126" t="s">
        <v>195</v>
      </c>
      <c r="E56" s="237">
        <f>1-SUMPRODUCT(F54:N54,F56:N56)</f>
        <v>1</v>
      </c>
      <c r="F56" s="237">
        <f>ROUND(F57/$D$57,4)</f>
        <v>1</v>
      </c>
      <c r="G56" s="237">
        <f t="shared" ref="G56:N56" si="5">ROUND(G57/$D$57,4)</f>
        <v>0</v>
      </c>
      <c r="H56" s="237">
        <f t="shared" si="5"/>
        <v>0</v>
      </c>
      <c r="I56" s="237">
        <f t="shared" si="5"/>
        <v>0</v>
      </c>
      <c r="J56" s="237">
        <f t="shared" si="5"/>
        <v>0</v>
      </c>
      <c r="K56" s="237">
        <f t="shared" si="5"/>
        <v>0</v>
      </c>
      <c r="L56" s="237">
        <f t="shared" si="5"/>
        <v>0</v>
      </c>
      <c r="M56" s="237">
        <f t="shared" si="5"/>
        <v>0</v>
      </c>
      <c r="N56" s="237">
        <f t="shared" si="5"/>
        <v>0</v>
      </c>
      <c r="O56" s="150"/>
    </row>
    <row r="57" spans="2:15">
      <c r="B57" s="16"/>
      <c r="C57" s="149" t="s">
        <v>196</v>
      </c>
      <c r="D57" s="151">
        <f>SUMPRODUCT(E57:N57,E54:N54)</f>
        <v>1</v>
      </c>
      <c r="E57" s="238">
        <f>E22</f>
        <v>1</v>
      </c>
      <c r="F57" s="238">
        <f t="shared" ref="F57:N61" si="6">F22</f>
        <v>1</v>
      </c>
      <c r="G57" s="238">
        <f t="shared" si="6"/>
        <v>0</v>
      </c>
      <c r="H57" s="238">
        <f t="shared" si="6"/>
        <v>0</v>
      </c>
      <c r="I57" s="238">
        <f t="shared" si="6"/>
        <v>0</v>
      </c>
      <c r="J57" s="238">
        <f t="shared" si="6"/>
        <v>0</v>
      </c>
      <c r="K57" s="238">
        <f t="shared" si="6"/>
        <v>0</v>
      </c>
      <c r="L57" s="238">
        <f t="shared" si="6"/>
        <v>0</v>
      </c>
      <c r="M57" s="238">
        <f t="shared" si="6"/>
        <v>0</v>
      </c>
      <c r="N57" s="238">
        <f t="shared" si="6"/>
        <v>0</v>
      </c>
      <c r="O57" s="150" t="s">
        <v>197</v>
      </c>
    </row>
    <row r="58" spans="2:15">
      <c r="B58" s="16"/>
      <c r="C58" s="149" t="s">
        <v>198</v>
      </c>
      <c r="D58" s="152"/>
      <c r="E58" s="129" t="str">
        <f>E23</f>
        <v>MeteoGroup</v>
      </c>
      <c r="F58" s="129" t="str">
        <f t="shared" si="6"/>
        <v>DWD</v>
      </c>
      <c r="G58" s="129" t="str">
        <f t="shared" si="6"/>
        <v>DWD</v>
      </c>
      <c r="H58" s="129" t="str">
        <f t="shared" si="6"/>
        <v>DWD</v>
      </c>
      <c r="I58" s="129" t="str">
        <f t="shared" si="6"/>
        <v>DWD</v>
      </c>
      <c r="J58" s="129" t="str">
        <f t="shared" si="6"/>
        <v>DWD</v>
      </c>
      <c r="K58" s="129" t="str">
        <f t="shared" si="6"/>
        <v>DWD</v>
      </c>
      <c r="L58" s="129" t="str">
        <f t="shared" si="6"/>
        <v>DWD</v>
      </c>
      <c r="M58" s="129" t="str">
        <f t="shared" si="6"/>
        <v>DWD</v>
      </c>
      <c r="N58" s="129" t="str">
        <f t="shared" si="6"/>
        <v>DWD</v>
      </c>
      <c r="O58" s="150" t="s">
        <v>201</v>
      </c>
    </row>
    <row r="59" spans="2:15">
      <c r="B59" s="16"/>
      <c r="C59" s="149" t="s">
        <v>202</v>
      </c>
      <c r="D59" s="152"/>
      <c r="E59" s="129" t="str">
        <f>E24</f>
        <v>Harburg</v>
      </c>
      <c r="F59" s="129" t="str">
        <f t="shared" si="6"/>
        <v>DEF-St.</v>
      </c>
      <c r="G59" s="129">
        <f t="shared" si="6"/>
        <v>0</v>
      </c>
      <c r="H59" s="129">
        <f t="shared" si="6"/>
        <v>0</v>
      </c>
      <c r="I59" s="129">
        <f t="shared" si="6"/>
        <v>0</v>
      </c>
      <c r="J59" s="129">
        <f t="shared" si="6"/>
        <v>0</v>
      </c>
      <c r="K59" s="129">
        <f t="shared" si="6"/>
        <v>0</v>
      </c>
      <c r="L59" s="129">
        <f t="shared" si="6"/>
        <v>0</v>
      </c>
      <c r="M59" s="129">
        <f t="shared" si="6"/>
        <v>0</v>
      </c>
      <c r="N59" s="129">
        <f t="shared" si="6"/>
        <v>0</v>
      </c>
      <c r="O59" s="150" t="s">
        <v>204</v>
      </c>
    </row>
    <row r="60" spans="2:15">
      <c r="B60" s="16"/>
      <c r="C60" s="149" t="s">
        <v>205</v>
      </c>
      <c r="D60" s="152"/>
      <c r="E60" s="129">
        <f>E25</f>
        <v>108500</v>
      </c>
      <c r="F60" s="129" t="str">
        <f t="shared" si="6"/>
        <v>xxxxx</v>
      </c>
      <c r="G60" s="129">
        <f t="shared" si="6"/>
        <v>0</v>
      </c>
      <c r="H60" s="129">
        <f t="shared" si="6"/>
        <v>0</v>
      </c>
      <c r="I60" s="129">
        <f t="shared" si="6"/>
        <v>0</v>
      </c>
      <c r="J60" s="129">
        <f t="shared" si="6"/>
        <v>0</v>
      </c>
      <c r="K60" s="129">
        <f t="shared" si="6"/>
        <v>0</v>
      </c>
      <c r="L60" s="129">
        <f t="shared" si="6"/>
        <v>0</v>
      </c>
      <c r="M60" s="129">
        <f t="shared" si="6"/>
        <v>0</v>
      </c>
      <c r="N60" s="129">
        <f t="shared" si="6"/>
        <v>0</v>
      </c>
      <c r="O60" s="150" t="s">
        <v>207</v>
      </c>
    </row>
    <row r="61" spans="2:15">
      <c r="B61" s="16"/>
      <c r="C61" s="149" t="s">
        <v>209</v>
      </c>
      <c r="D61" s="152"/>
      <c r="E61" s="131" t="s">
        <v>211</v>
      </c>
      <c r="F61" s="131" t="str">
        <f t="shared" si="6"/>
        <v>Temp. (2m)</v>
      </c>
      <c r="G61" s="131" t="str">
        <f t="shared" si="6"/>
        <v>Temp. (2m)</v>
      </c>
      <c r="H61" s="131" t="str">
        <f t="shared" si="6"/>
        <v>Temp. (2m)</v>
      </c>
      <c r="I61" s="131" t="str">
        <f t="shared" si="6"/>
        <v>Temp. (2m)</v>
      </c>
      <c r="J61" s="131" t="str">
        <f t="shared" si="6"/>
        <v>Temp. (2m)</v>
      </c>
      <c r="K61" s="131" t="str">
        <f t="shared" si="6"/>
        <v>Temp. (2m)</v>
      </c>
      <c r="L61" s="131" t="str">
        <f t="shared" si="6"/>
        <v>Temp. (2m)</v>
      </c>
      <c r="M61" s="131" t="str">
        <f t="shared" si="6"/>
        <v>Temp. (2m)</v>
      </c>
      <c r="N61" s="131" t="str">
        <f t="shared" si="6"/>
        <v>Temp. (2m)</v>
      </c>
      <c r="O61" s="150" t="s">
        <v>201</v>
      </c>
    </row>
    <row r="62" spans="2:15"/>
    <row r="63" spans="2:15">
      <c r="C63" s="38" t="s">
        <v>215</v>
      </c>
      <c r="F63" s="130">
        <v>1</v>
      </c>
    </row>
    <row r="64" spans="2:15" ht="15" customHeight="1">
      <c r="E64" s="27">
        <f>IF(E65&gt;$F$63,0,1)</f>
        <v>1</v>
      </c>
      <c r="F64" s="27">
        <f t="shared" ref="F64:N64" si="7">IF(F65&gt;$F$63,0,1)</f>
        <v>0</v>
      </c>
      <c r="G64" s="27">
        <f t="shared" si="7"/>
        <v>0</v>
      </c>
      <c r="H64" s="27">
        <f t="shared" si="7"/>
        <v>0</v>
      </c>
      <c r="I64" s="27">
        <f t="shared" si="7"/>
        <v>0</v>
      </c>
      <c r="J64" s="27">
        <f t="shared" si="7"/>
        <v>0</v>
      </c>
      <c r="K64" s="27">
        <f t="shared" si="7"/>
        <v>0</v>
      </c>
      <c r="L64" s="27">
        <f t="shared" si="7"/>
        <v>0</v>
      </c>
      <c r="M64" s="27">
        <f t="shared" si="7"/>
        <v>0</v>
      </c>
      <c r="N64" s="27">
        <f t="shared" si="7"/>
        <v>0</v>
      </c>
    </row>
    <row r="65" spans="2:15" ht="18" customHeight="1">
      <c r="C65" s="145" t="s">
        <v>216</v>
      </c>
      <c r="D65" s="146" t="s">
        <v>217</v>
      </c>
      <c r="E65" s="154">
        <v>1</v>
      </c>
      <c r="F65" s="154">
        <v>2</v>
      </c>
      <c r="G65" s="154">
        <v>3</v>
      </c>
      <c r="H65" s="154">
        <v>4</v>
      </c>
      <c r="I65" s="154">
        <v>5</v>
      </c>
      <c r="J65" s="154">
        <v>6</v>
      </c>
      <c r="K65" s="154">
        <v>7</v>
      </c>
      <c r="L65" s="154">
        <v>8</v>
      </c>
      <c r="M65" s="154">
        <v>9</v>
      </c>
      <c r="N65" s="154">
        <v>10</v>
      </c>
      <c r="O65" s="148" t="s">
        <v>193</v>
      </c>
    </row>
    <row r="66" spans="2:15">
      <c r="B66" s="16"/>
      <c r="C66" s="149" t="s">
        <v>218</v>
      </c>
      <c r="D66" s="151" t="s">
        <v>219</v>
      </c>
      <c r="E66" s="237">
        <f>1-SUMPRODUCT(F64:N64,F66:N66)</f>
        <v>1</v>
      </c>
      <c r="F66" s="237">
        <f>ROUND(F67/$D$67,4)</f>
        <v>0.5</v>
      </c>
      <c r="G66" s="237">
        <f t="shared" ref="G66:N66" si="8">ROUND(G67/$D$67,4)</f>
        <v>0.25</v>
      </c>
      <c r="H66" s="237">
        <f t="shared" si="8"/>
        <v>0.125</v>
      </c>
      <c r="I66" s="237">
        <f t="shared" si="8"/>
        <v>0</v>
      </c>
      <c r="J66" s="237">
        <f t="shared" si="8"/>
        <v>0</v>
      </c>
      <c r="K66" s="237">
        <f t="shared" si="8"/>
        <v>0</v>
      </c>
      <c r="L66" s="237">
        <f t="shared" si="8"/>
        <v>0</v>
      </c>
      <c r="M66" s="237">
        <f t="shared" si="8"/>
        <v>0</v>
      </c>
      <c r="N66" s="237">
        <f t="shared" si="8"/>
        <v>0</v>
      </c>
      <c r="O66" s="150"/>
    </row>
    <row r="67" spans="2:15">
      <c r="B67" s="16"/>
      <c r="C67" s="149" t="s">
        <v>220</v>
      </c>
      <c r="D67" s="151">
        <f>SUMPRODUCT(E67:N67,E64:N64)</f>
        <v>1</v>
      </c>
      <c r="E67" s="243">
        <f>E33</f>
        <v>1</v>
      </c>
      <c r="F67" s="243">
        <f t="shared" ref="F67:N71" si="9">F33</f>
        <v>0.5</v>
      </c>
      <c r="G67" s="243">
        <f t="shared" si="9"/>
        <v>0.25</v>
      </c>
      <c r="H67" s="243">
        <f t="shared" si="9"/>
        <v>0.125</v>
      </c>
      <c r="I67" s="243">
        <f t="shared" si="9"/>
        <v>0</v>
      </c>
      <c r="J67" s="243">
        <f t="shared" si="9"/>
        <v>0</v>
      </c>
      <c r="K67" s="243">
        <f t="shared" si="9"/>
        <v>0</v>
      </c>
      <c r="L67" s="243">
        <f t="shared" si="9"/>
        <v>0</v>
      </c>
      <c r="M67" s="243">
        <f t="shared" si="9"/>
        <v>0</v>
      </c>
      <c r="N67" s="243">
        <f t="shared" si="9"/>
        <v>0</v>
      </c>
      <c r="O67" s="150" t="s">
        <v>197</v>
      </c>
    </row>
    <row r="68" spans="2:15">
      <c r="B68" s="16"/>
      <c r="C68" s="149" t="s">
        <v>221</v>
      </c>
      <c r="D68" s="126" t="s">
        <v>222</v>
      </c>
      <c r="E68" s="129" t="str">
        <f>E34</f>
        <v>D</v>
      </c>
      <c r="F68" s="129" t="str">
        <f t="shared" si="9"/>
        <v>D-1</v>
      </c>
      <c r="G68" s="129" t="str">
        <f t="shared" si="9"/>
        <v>D-2</v>
      </c>
      <c r="H68" s="129" t="str">
        <f t="shared" si="9"/>
        <v>D-3</v>
      </c>
      <c r="I68" s="129">
        <f t="shared" si="9"/>
        <v>0</v>
      </c>
      <c r="J68" s="129">
        <f t="shared" si="9"/>
        <v>0</v>
      </c>
      <c r="K68" s="129">
        <f t="shared" si="9"/>
        <v>0</v>
      </c>
      <c r="L68" s="129">
        <f t="shared" si="9"/>
        <v>0</v>
      </c>
      <c r="M68" s="129">
        <f t="shared" si="9"/>
        <v>0</v>
      </c>
      <c r="N68" s="129">
        <f t="shared" si="9"/>
        <v>0</v>
      </c>
      <c r="O68" s="150" t="s">
        <v>201</v>
      </c>
    </row>
    <row r="69" spans="2:15">
      <c r="B69" s="16"/>
      <c r="C69" s="149" t="s">
        <v>234</v>
      </c>
      <c r="D69" s="126" t="s">
        <v>235</v>
      </c>
      <c r="E69" s="132" t="s">
        <v>237</v>
      </c>
      <c r="F69" s="132" t="str">
        <f t="shared" si="9"/>
        <v>Gastag</v>
      </c>
      <c r="G69" s="132" t="str">
        <f t="shared" si="9"/>
        <v>Gastag</v>
      </c>
      <c r="H69" s="132" t="str">
        <f t="shared" si="9"/>
        <v>Gastag</v>
      </c>
      <c r="I69" s="134">
        <f t="shared" si="9"/>
        <v>0</v>
      </c>
      <c r="J69" s="134">
        <f t="shared" si="9"/>
        <v>0</v>
      </c>
      <c r="K69" s="134">
        <f t="shared" si="9"/>
        <v>0</v>
      </c>
      <c r="L69" s="134">
        <f t="shared" si="9"/>
        <v>0</v>
      </c>
      <c r="M69" s="134">
        <f t="shared" si="9"/>
        <v>0</v>
      </c>
      <c r="N69" s="134">
        <f t="shared" si="9"/>
        <v>0</v>
      </c>
      <c r="O69" s="150" t="s">
        <v>201</v>
      </c>
    </row>
    <row r="70" spans="2:15">
      <c r="B70" s="16"/>
      <c r="C70" s="149" t="s">
        <v>238</v>
      </c>
      <c r="D70" s="126" t="s">
        <v>239</v>
      </c>
      <c r="E70" s="132" t="str">
        <f>E36</f>
        <v>CET/CEST</v>
      </c>
      <c r="F70" s="132" t="str">
        <f t="shared" si="9"/>
        <v>CET/CEST</v>
      </c>
      <c r="G70" s="132" t="str">
        <f t="shared" si="9"/>
        <v>CET/CEST</v>
      </c>
      <c r="H70" s="132" t="str">
        <f t="shared" si="9"/>
        <v>CET/CEST</v>
      </c>
      <c r="I70" s="134" t="str">
        <f t="shared" si="9"/>
        <v>CET/CEST</v>
      </c>
      <c r="J70" s="134" t="str">
        <f t="shared" si="9"/>
        <v>CET/CEST</v>
      </c>
      <c r="K70" s="134" t="str">
        <f t="shared" si="9"/>
        <v>CET/CEST</v>
      </c>
      <c r="L70" s="134" t="str">
        <f t="shared" si="9"/>
        <v>CET/CEST</v>
      </c>
      <c r="M70" s="134" t="str">
        <f t="shared" si="9"/>
        <v>CET/CEST</v>
      </c>
      <c r="N70" s="134" t="str">
        <f t="shared" si="9"/>
        <v>CET/CEST</v>
      </c>
      <c r="O70" s="150" t="s">
        <v>201</v>
      </c>
    </row>
    <row r="71" spans="2:15">
      <c r="B71" s="16"/>
      <c r="C71" s="152" t="s">
        <v>242</v>
      </c>
      <c r="D71" s="96" t="s">
        <v>243</v>
      </c>
      <c r="E71" s="135" t="s">
        <v>245</v>
      </c>
      <c r="F71" s="135" t="s">
        <v>245</v>
      </c>
      <c r="G71" s="135" t="str">
        <f t="shared" si="9"/>
        <v>Temp.-IST</v>
      </c>
      <c r="H71" s="135" t="str">
        <f t="shared" si="9"/>
        <v>Temp.-IST</v>
      </c>
      <c r="I71" s="135">
        <f t="shared" si="9"/>
        <v>0</v>
      </c>
      <c r="J71" s="135">
        <f t="shared" si="9"/>
        <v>0</v>
      </c>
      <c r="K71" s="135">
        <f t="shared" si="9"/>
        <v>0</v>
      </c>
      <c r="L71" s="135">
        <f t="shared" si="9"/>
        <v>0</v>
      </c>
      <c r="M71" s="135">
        <f t="shared" si="9"/>
        <v>0</v>
      </c>
      <c r="N71" s="135">
        <f t="shared" si="9"/>
        <v>0</v>
      </c>
      <c r="O71" s="150" t="s">
        <v>201</v>
      </c>
    </row>
    <row r="72" spans="2:15"/>
    <row r="73" spans="2:15" ht="15.75" customHeight="1">
      <c r="C73" s="292" t="s">
        <v>260</v>
      </c>
      <c r="D73" s="292"/>
      <c r="E73" s="292"/>
      <c r="F73" s="292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82" priority="1">
      <formula>IF(E$20&gt;$F$18,1,0)</formula>
    </cfRule>
  </conditionalFormatting>
  <conditionalFormatting sqref="E22:N25">
    <cfRule type="expression" dxfId="81" priority="2">
      <formula>IF(E$20&lt;=$F$18,1,0)</formula>
    </cfRule>
  </conditionalFormatting>
  <conditionalFormatting sqref="E26:N26">
    <cfRule type="expression" dxfId="80" priority="11">
      <formula>IF(E$20&lt;=$F$18,1,0)</formula>
    </cfRule>
    <cfRule type="expression" dxfId="79" priority="12">
      <formula>IF(E$20&lt;=$F$18,1,0)</formula>
    </cfRule>
  </conditionalFormatting>
  <conditionalFormatting sqref="E32:N37">
    <cfRule type="expression" dxfId="78" priority="7">
      <formula>IF(E$31&gt;$F$29,1,0)</formula>
    </cfRule>
  </conditionalFormatting>
  <conditionalFormatting sqref="E33:N37">
    <cfRule type="expression" dxfId="77" priority="13">
      <formula>IF(E$31&lt;=$F$29,1,0)</formula>
    </cfRule>
  </conditionalFormatting>
  <conditionalFormatting sqref="E56:N61">
    <cfRule type="expression" dxfId="76" priority="8">
      <formula>IF(E$55&gt;$F$53,1,0)</formula>
    </cfRule>
  </conditionalFormatting>
  <conditionalFormatting sqref="E57:N60">
    <cfRule type="expression" dxfId="75" priority="10">
      <formula>IF(E$55&lt;=$F$53,1,0)</formula>
    </cfRule>
  </conditionalFormatting>
  <conditionalFormatting sqref="E61:N61">
    <cfRule type="expression" dxfId="74" priority="9">
      <formula>IF(E$55&lt;=$F$53,1,0)</formula>
    </cfRule>
  </conditionalFormatting>
  <conditionalFormatting sqref="E66:N71">
    <cfRule type="expression" dxfId="73" priority="3">
      <formula>IF(E$65&gt;$F$63,1,0)</formula>
    </cfRule>
  </conditionalFormatting>
  <conditionalFormatting sqref="E67:N70">
    <cfRule type="expression" dxfId="72" priority="4">
      <formula>IF(E$65&lt;=$F$63,1,0)</formula>
    </cfRule>
  </conditionalFormatting>
  <conditionalFormatting sqref="E71:N71">
    <cfRule type="expression" dxfId="71" priority="6">
      <formula>IF(E$65&lt;=$F$63,1,0)</formula>
    </cfRule>
  </conditionalFormatting>
  <conditionalFormatting sqref="H8:H11">
    <cfRule type="expression" dxfId="70" priority="5">
      <formula>IF($F$9=1,1,0)</formula>
    </cfRule>
  </conditionalFormatting>
  <dataValidations count="14">
    <dataValidation type="list" allowBlank="1" showInputMessage="1" showErrorMessage="1" sqref="E61:N61" xr:uid="{13243589-7EE0-4600-9C73-CF318D73FF1C}">
      <formula1>$R$27:$S$27</formula1>
    </dataValidation>
    <dataValidation type="list" allowBlank="1" showInputMessage="1" showErrorMessage="1" sqref="E26:N26" xr:uid="{7DF2EA14-E01B-48DB-8103-64ADEFB9905A}">
      <formula1>$R$26:$U$26</formula1>
    </dataValidation>
    <dataValidation type="list" allowBlank="1" showInputMessage="1" showErrorMessage="1" sqref="E36:N36 E70:N70" xr:uid="{4B8BB1AA-CB66-4EFF-8F9C-E88E879728D4}">
      <formula1>$R$36:$S$36</formula1>
    </dataValidation>
    <dataValidation type="list" allowBlank="1" showInputMessage="1" showErrorMessage="1" sqref="G14:G15" xr:uid="{CFECD0AE-BF94-41CD-B269-87CB3A962428}">
      <formula1>$R$14:$AC$14</formula1>
    </dataValidation>
    <dataValidation type="list" allowBlank="1" showInputMessage="1" showErrorMessage="1" sqref="F14:F15" xr:uid="{505DA92F-C5CF-4B69-8DC9-49DAEB4D136A}">
      <formula1>$R$15:$AV$15</formula1>
    </dataValidation>
    <dataValidation type="list" allowBlank="1" showInputMessage="1" showErrorMessage="1" sqref="F63" xr:uid="{C3FFDD2A-D45E-4067-B65E-D2DD3D44C656}">
      <formula1>$E$65:$N$65</formula1>
    </dataValidation>
    <dataValidation type="list" allowBlank="1" showInputMessage="1" showErrorMessage="1" sqref="F29" xr:uid="{BF416880-A401-4E4C-AB87-3C770CDF3370}">
      <formula1>$E$31:$N$31</formula1>
    </dataValidation>
    <dataValidation type="list" allowBlank="1" showInputMessage="1" showErrorMessage="1" sqref="F18" xr:uid="{C4DF13D2-2BD0-4A3D-8E0B-090C55ABCC47}">
      <formula1>$E$20:$N$20</formula1>
    </dataValidation>
    <dataValidation type="list" allowBlank="1" showInputMessage="1" showErrorMessage="1" sqref="F53" xr:uid="{795D8F2A-A07A-40A6-939C-5257F4714437}">
      <formula1>$E$55:$N$55</formula1>
    </dataValidation>
    <dataValidation type="list" allowBlank="1" showInputMessage="1" showErrorMessage="1" sqref="E23:N23 E58:N58" xr:uid="{08553357-380E-4403-B3A6-1274931B3BF9}">
      <formula1>$R$23:$T$23</formula1>
    </dataValidation>
    <dataValidation type="list" allowBlank="1" showInputMessage="1" showErrorMessage="1" sqref="E35:N35 E69:N69" xr:uid="{00E8744A-DE74-441F-84C7-D0E953149576}">
      <formula1>$R$35:$S$35</formula1>
    </dataValidation>
    <dataValidation type="list" allowBlank="1" showInputMessage="1" showErrorMessage="1" errorTitle="Prognosezeitraum" error="Werte zwischen 0 - 240h" sqref="E34:N34 E68:N68" xr:uid="{3632C0E0-7ADB-4F9B-B404-FC759A2728D8}">
      <formula1>$R$34:$AB$34</formula1>
    </dataValidation>
    <dataValidation type="list" allowBlank="1" showInputMessage="1" showErrorMessage="1" sqref="E37:N37 E71:N71" xr:uid="{E01ED790-D17A-4003-BF64-1FC5CE22BC78}">
      <formula1>$R$37:$S$37</formula1>
    </dataValidation>
    <dataValidation type="whole" allowBlank="1" showInputMessage="1" showErrorMessage="1" sqref="F9" xr:uid="{71417C54-A276-4D8D-B0A4-33D6671F0575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9319A8-E3AE-430C-861C-21D10A1364FF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7" hidden="1" customWidth="1"/>
    <col min="19" max="19" width="13.42578125" style="47" hidden="1" customWidth="1"/>
    <col min="20" max="20" width="23.5703125" style="47" hidden="1" customWidth="1"/>
    <col min="21" max="21" width="5.42578125" style="47" hidden="1" customWidth="1"/>
    <col min="22" max="22" width="5" style="47" hidden="1" customWidth="1"/>
    <col min="23" max="23" width="5.28515625" style="47" hidden="1" customWidth="1"/>
    <col min="24" max="24" width="5" style="47" hidden="1" customWidth="1"/>
    <col min="25" max="25" width="8.140625" style="47" hidden="1" customWidth="1"/>
    <col min="26" max="26" width="11.7109375" style="47" hidden="1" customWidth="1"/>
    <col min="27" max="27" width="8.85546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2578125" style="39" hidden="1" customWidth="1"/>
    <col min="38" max="38" width="4" style="39" hidden="1" customWidth="1"/>
    <col min="39" max="47" width="4.42578125" style="39" hidden="1" customWidth="1"/>
    <col min="48" max="48" width="4" style="39" hidden="1" customWidth="1"/>
    <col min="49" max="16383" width="22.5703125" style="39" hidden="1"/>
    <col min="16384" max="16384" width="1" style="39" hidden="1" customWidth="1"/>
  </cols>
  <sheetData>
    <row r="1" spans="1:56" ht="75" customHeight="1"/>
    <row r="2" spans="1:56" ht="23.25">
      <c r="B2" s="6" t="s">
        <v>148</v>
      </c>
    </row>
    <row r="3" spans="1:56" ht="15" customHeight="1">
      <c r="B3" s="6"/>
    </row>
    <row r="4" spans="1:56">
      <c r="C4" s="38" t="s">
        <v>71</v>
      </c>
      <c r="D4" s="39"/>
      <c r="E4" s="40" t="s">
        <v>149</v>
      </c>
    </row>
    <row r="5" spans="1:56">
      <c r="C5" s="38" t="s">
        <v>72</v>
      </c>
      <c r="D5" s="39"/>
      <c r="E5" s="40" t="str">
        <f>Netzbetreiber!D28</f>
        <v>schwaben netz</v>
      </c>
    </row>
    <row r="6" spans="1:56">
      <c r="C6" s="38" t="s">
        <v>73</v>
      </c>
      <c r="D6" s="39"/>
      <c r="E6" s="42">
        <v>123456789</v>
      </c>
    </row>
    <row r="7" spans="1:56">
      <c r="C7" s="38" t="s">
        <v>74</v>
      </c>
      <c r="D7" s="39"/>
      <c r="E7" s="33">
        <v>42278</v>
      </c>
    </row>
    <row r="8" spans="1:56">
      <c r="H8" s="66" t="s">
        <v>150</v>
      </c>
    </row>
    <row r="9" spans="1:56">
      <c r="C9" s="38" t="s">
        <v>151</v>
      </c>
      <c r="F9" s="127">
        <f>'SLP-Verfahren'!D43</f>
        <v>5</v>
      </c>
      <c r="H9" s="141" t="s">
        <v>152</v>
      </c>
    </row>
    <row r="10" spans="1:56">
      <c r="C10" s="38" t="s">
        <v>153</v>
      </c>
      <c r="F10" s="246">
        <v>2</v>
      </c>
      <c r="G10" s="39"/>
      <c r="H10" s="141" t="s">
        <v>154</v>
      </c>
    </row>
    <row r="11" spans="1:56">
      <c r="C11" s="38" t="s">
        <v>155</v>
      </c>
      <c r="F11" s="244" t="str">
        <f>INDEX('SLP-Verfahren'!D45:D59,'SLP-Temp-Gebiet #02'!F10)</f>
        <v>Harburg</v>
      </c>
      <c r="G11" s="247"/>
      <c r="H11" s="66"/>
    </row>
    <row r="12" spans="1:56"/>
    <row r="13" spans="1:56" ht="18" customHeight="1">
      <c r="C13" s="290" t="s">
        <v>156</v>
      </c>
      <c r="D13" s="290"/>
      <c r="E13" s="290"/>
      <c r="F13" s="16" t="s">
        <v>157</v>
      </c>
      <c r="G13" t="s">
        <v>158</v>
      </c>
      <c r="H13" s="217" t="s">
        <v>159</v>
      </c>
      <c r="I13" s="39"/>
    </row>
    <row r="14" spans="1:56" ht="19.5" customHeight="1">
      <c r="C14" s="291" t="s">
        <v>160</v>
      </c>
      <c r="D14" s="291"/>
      <c r="E14" s="5" t="s">
        <v>161</v>
      </c>
      <c r="F14" s="218" t="s">
        <v>100</v>
      </c>
      <c r="G14" s="219" t="s">
        <v>162</v>
      </c>
      <c r="H14" s="34">
        <v>0</v>
      </c>
      <c r="I14" s="39"/>
      <c r="O14" s="142" t="s">
        <v>163</v>
      </c>
      <c r="R14" s="47" t="s">
        <v>164</v>
      </c>
      <c r="S14" s="47" t="s">
        <v>165</v>
      </c>
      <c r="T14" s="47" t="s">
        <v>166</v>
      </c>
      <c r="U14" s="47" t="s">
        <v>167</v>
      </c>
      <c r="V14" s="47" t="s">
        <v>168</v>
      </c>
      <c r="W14" s="47" t="s">
        <v>169</v>
      </c>
      <c r="X14" s="47" t="s">
        <v>170</v>
      </c>
      <c r="Y14" s="47" t="s">
        <v>171</v>
      </c>
      <c r="Z14" s="47" t="s">
        <v>172</v>
      </c>
      <c r="AA14" s="47" t="s">
        <v>162</v>
      </c>
      <c r="AB14" s="47" t="s">
        <v>173</v>
      </c>
      <c r="AC14" s="47" t="s">
        <v>174</v>
      </c>
    </row>
    <row r="15" spans="1:56" ht="19.5" customHeight="1">
      <c r="C15" s="291" t="s">
        <v>175</v>
      </c>
      <c r="D15" s="291"/>
      <c r="E15" s="5" t="s">
        <v>161</v>
      </c>
      <c r="F15" s="218" t="s">
        <v>25</v>
      </c>
      <c r="G15" s="219" t="s">
        <v>166</v>
      </c>
      <c r="H15" s="34">
        <v>0</v>
      </c>
      <c r="I15" s="39"/>
      <c r="O15" s="133" t="s">
        <v>261</v>
      </c>
      <c r="R15" s="216" t="s">
        <v>25</v>
      </c>
      <c r="S15" s="216" t="s">
        <v>27</v>
      </c>
      <c r="T15" s="216" t="s">
        <v>29</v>
      </c>
      <c r="U15" s="216" t="s">
        <v>31</v>
      </c>
      <c r="V15" s="216" t="s">
        <v>33</v>
      </c>
      <c r="W15" s="216" t="s">
        <v>36</v>
      </c>
      <c r="X15" s="216" t="s">
        <v>39</v>
      </c>
      <c r="Y15" s="216" t="s">
        <v>42</v>
      </c>
      <c r="Z15" s="216" t="s">
        <v>45</v>
      </c>
      <c r="AA15" s="216" t="s">
        <v>47</v>
      </c>
      <c r="AB15" s="216" t="s">
        <v>177</v>
      </c>
      <c r="AC15" s="216" t="s">
        <v>78</v>
      </c>
      <c r="AD15" s="216" t="s">
        <v>80</v>
      </c>
      <c r="AE15" s="216" t="s">
        <v>88</v>
      </c>
      <c r="AF15" s="216" t="s">
        <v>100</v>
      </c>
      <c r="AG15" s="216" t="s">
        <v>114</v>
      </c>
      <c r="AH15" s="216" t="s">
        <v>119</v>
      </c>
      <c r="AI15" s="216" t="s">
        <v>121</v>
      </c>
      <c r="AJ15" s="216" t="s">
        <v>125</v>
      </c>
      <c r="AK15" s="216" t="s">
        <v>131</v>
      </c>
      <c r="AL15" s="216" t="s">
        <v>178</v>
      </c>
      <c r="AM15" s="216" t="s">
        <v>179</v>
      </c>
      <c r="AN15" s="216" t="s">
        <v>180</v>
      </c>
      <c r="AO15" s="216" t="s">
        <v>181</v>
      </c>
      <c r="AP15" s="216" t="s">
        <v>182</v>
      </c>
      <c r="AQ15" s="216" t="s">
        <v>183</v>
      </c>
      <c r="AR15" s="216" t="s">
        <v>184</v>
      </c>
      <c r="AS15" s="216" t="s">
        <v>185</v>
      </c>
      <c r="AT15" s="216" t="s">
        <v>186</v>
      </c>
      <c r="AU15" s="216" t="s">
        <v>187</v>
      </c>
      <c r="AV15" s="216" t="s">
        <v>188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0" ht="19.5" customHeight="1">
      <c r="B17" s="144" t="s">
        <v>189</v>
      </c>
      <c r="D17" s="143"/>
      <c r="R17" s="169"/>
      <c r="S17" s="169"/>
    </row>
    <row r="18" spans="2:20">
      <c r="C18" s="38" t="s">
        <v>190</v>
      </c>
      <c r="F18" s="32">
        <v>2</v>
      </c>
      <c r="I18" s="141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5" t="s">
        <v>191</v>
      </c>
      <c r="D20" s="146" t="s">
        <v>192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193</v>
      </c>
    </row>
    <row r="21" spans="2:20">
      <c r="B21" s="16"/>
      <c r="C21" s="149" t="s">
        <v>194</v>
      </c>
      <c r="D21" s="126" t="s">
        <v>195</v>
      </c>
      <c r="E21" s="239">
        <f>1-SUMPRODUCT(F19:N19,F21:N21)</f>
        <v>0.5</v>
      </c>
      <c r="F21" s="239">
        <f>ROUND(F22/$D$22,4)</f>
        <v>0.5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0">
      <c r="B22" s="16"/>
      <c r="C22" s="149" t="s">
        <v>196</v>
      </c>
      <c r="D22" s="151">
        <f>SUMPRODUCT(E22:N22,E19:N19)</f>
        <v>2</v>
      </c>
      <c r="E22" s="240">
        <v>1</v>
      </c>
      <c r="F22" s="240">
        <v>1</v>
      </c>
      <c r="G22" s="241"/>
      <c r="H22" s="241"/>
      <c r="I22" s="241"/>
      <c r="J22" s="241"/>
      <c r="K22" s="241"/>
      <c r="L22" s="241"/>
      <c r="M22" s="241"/>
      <c r="N22" s="241"/>
      <c r="O22" s="150" t="s">
        <v>197</v>
      </c>
      <c r="Q22" s="170"/>
    </row>
    <row r="23" spans="2:20">
      <c r="B23" s="16"/>
      <c r="C23" s="149" t="s">
        <v>198</v>
      </c>
      <c r="D23" s="152"/>
      <c r="E23" s="129" t="s">
        <v>200</v>
      </c>
      <c r="F23" s="129" t="s">
        <v>200</v>
      </c>
      <c r="G23" s="129" t="s">
        <v>200</v>
      </c>
      <c r="H23" s="129" t="s">
        <v>200</v>
      </c>
      <c r="I23" s="129" t="s">
        <v>200</v>
      </c>
      <c r="J23" s="129" t="s">
        <v>200</v>
      </c>
      <c r="K23" s="129" t="s">
        <v>200</v>
      </c>
      <c r="L23" s="129" t="s">
        <v>200</v>
      </c>
      <c r="M23" s="129" t="s">
        <v>200</v>
      </c>
      <c r="N23" s="129" t="s">
        <v>200</v>
      </c>
      <c r="O23" s="150" t="s">
        <v>201</v>
      </c>
      <c r="Q23" s="170"/>
      <c r="R23" s="47" t="s">
        <v>200</v>
      </c>
      <c r="S23" s="47" t="s">
        <v>199</v>
      </c>
      <c r="T23" s="245" t="str">
        <f>O15</f>
        <v>Wetterdienstleister ABC</v>
      </c>
    </row>
    <row r="24" spans="2:20">
      <c r="B24" s="16"/>
      <c r="C24" s="149" t="s">
        <v>202</v>
      </c>
      <c r="D24" s="152"/>
      <c r="E24" s="129" t="s">
        <v>262</v>
      </c>
      <c r="F24" s="129" t="s">
        <v>203</v>
      </c>
      <c r="G24" s="129"/>
      <c r="H24" s="129"/>
      <c r="I24" s="129"/>
      <c r="J24" s="129"/>
      <c r="K24" s="129"/>
      <c r="L24" s="129"/>
      <c r="M24" s="129"/>
      <c r="N24" s="129"/>
      <c r="O24" s="150" t="s">
        <v>204</v>
      </c>
      <c r="Q24" s="170"/>
    </row>
    <row r="25" spans="2:20">
      <c r="B25" s="16"/>
      <c r="C25" s="149" t="s">
        <v>205</v>
      </c>
      <c r="D25" s="152"/>
      <c r="E25" s="129" t="s">
        <v>206</v>
      </c>
      <c r="F25" s="129" t="s">
        <v>206</v>
      </c>
      <c r="G25" s="129"/>
      <c r="H25" s="129"/>
      <c r="I25" s="129"/>
      <c r="J25" s="129"/>
      <c r="K25" s="129"/>
      <c r="L25" s="129"/>
      <c r="M25" s="129"/>
      <c r="N25" s="129"/>
      <c r="O25" s="150" t="s">
        <v>207</v>
      </c>
      <c r="Q25" s="170"/>
      <c r="R25" s="47" t="s">
        <v>208</v>
      </c>
    </row>
    <row r="26" spans="2:20">
      <c r="B26" s="16"/>
      <c r="C26" s="149" t="s">
        <v>209</v>
      </c>
      <c r="D26" s="152"/>
      <c r="E26" s="129" t="s">
        <v>211</v>
      </c>
      <c r="F26" s="129" t="s">
        <v>211</v>
      </c>
      <c r="G26" s="129"/>
      <c r="H26" s="129"/>
      <c r="I26" s="129"/>
      <c r="J26" s="129"/>
      <c r="K26" s="129"/>
      <c r="L26" s="129"/>
      <c r="M26" s="129"/>
      <c r="N26" s="129"/>
      <c r="O26" s="150" t="s">
        <v>201</v>
      </c>
      <c r="Q26" s="170"/>
      <c r="R26" s="47" t="s">
        <v>211</v>
      </c>
      <c r="S26" s="47" t="s">
        <v>213</v>
      </c>
    </row>
    <row r="27" spans="2:20">
      <c r="B27" s="16"/>
      <c r="C27" s="153"/>
      <c r="Q27" s="170"/>
    </row>
    <row r="28" spans="2:20">
      <c r="C28" s="38" t="s">
        <v>215</v>
      </c>
      <c r="F28" s="32">
        <v>4</v>
      </c>
      <c r="I28" s="141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0"/>
    </row>
    <row r="30" spans="2:20">
      <c r="B30" s="16"/>
      <c r="C30" s="145" t="s">
        <v>216</v>
      </c>
      <c r="D30" s="146" t="s">
        <v>217</v>
      </c>
      <c r="E30" s="154">
        <v>1</v>
      </c>
      <c r="F30" s="154">
        <v>2</v>
      </c>
      <c r="G30" s="154">
        <v>3</v>
      </c>
      <c r="H30" s="154">
        <v>4</v>
      </c>
      <c r="I30" s="154">
        <v>5</v>
      </c>
      <c r="J30" s="154">
        <v>6</v>
      </c>
      <c r="K30" s="154">
        <v>7</v>
      </c>
      <c r="L30" s="154">
        <v>8</v>
      </c>
      <c r="M30" s="154">
        <v>9</v>
      </c>
      <c r="N30" s="154">
        <v>10</v>
      </c>
      <c r="O30" s="148" t="s">
        <v>193</v>
      </c>
      <c r="Q30" s="170"/>
    </row>
    <row r="31" spans="2:20">
      <c r="B31" s="16"/>
      <c r="C31" s="149" t="s">
        <v>218</v>
      </c>
      <c r="D31" s="151" t="s">
        <v>219</v>
      </c>
      <c r="E31" s="237">
        <f>1-SUMPRODUCT(F29:N29,F31:N31)</f>
        <v>0.5333</v>
      </c>
      <c r="F31" s="237">
        <f>ROUND(F32/$D$32,4)</f>
        <v>0.26669999999999999</v>
      </c>
      <c r="G31" s="237">
        <f t="shared" ref="G31:N31" si="3">ROUND(G32/$D$32,4)</f>
        <v>0.1333</v>
      </c>
      <c r="H31" s="237">
        <f t="shared" si="3"/>
        <v>6.6699999999999995E-2</v>
      </c>
      <c r="I31" s="237">
        <f t="shared" si="3"/>
        <v>0</v>
      </c>
      <c r="J31" s="237">
        <f t="shared" si="3"/>
        <v>0</v>
      </c>
      <c r="K31" s="237">
        <f t="shared" si="3"/>
        <v>0</v>
      </c>
      <c r="L31" s="237">
        <f t="shared" si="3"/>
        <v>0</v>
      </c>
      <c r="M31" s="237">
        <f t="shared" si="3"/>
        <v>0</v>
      </c>
      <c r="N31" s="237">
        <f t="shared" si="3"/>
        <v>0</v>
      </c>
      <c r="O31" s="150"/>
      <c r="Q31" s="170"/>
    </row>
    <row r="32" spans="2:20">
      <c r="B32" s="16"/>
      <c r="C32" s="149" t="s">
        <v>220</v>
      </c>
      <c r="D32" s="239">
        <f>SUMPRODUCT(E32:N32,E29:N29)</f>
        <v>1.875</v>
      </c>
      <c r="E32" s="238">
        <v>1</v>
      </c>
      <c r="F32" s="238">
        <v>0.5</v>
      </c>
      <c r="G32" s="238">
        <v>0.25</v>
      </c>
      <c r="H32" s="238">
        <v>0.125</v>
      </c>
      <c r="I32" s="128"/>
      <c r="J32" s="128"/>
      <c r="K32" s="128"/>
      <c r="L32" s="128"/>
      <c r="M32" s="128"/>
      <c r="N32" s="128"/>
      <c r="O32" s="150" t="s">
        <v>197</v>
      </c>
      <c r="Q32" s="170"/>
    </row>
    <row r="33" spans="2:28">
      <c r="B33" s="16"/>
      <c r="C33" s="149" t="s">
        <v>221</v>
      </c>
      <c r="D33" s="126" t="s">
        <v>222</v>
      </c>
      <c r="E33" s="129" t="s">
        <v>223</v>
      </c>
      <c r="F33" s="129" t="s">
        <v>224</v>
      </c>
      <c r="G33" s="129" t="s">
        <v>225</v>
      </c>
      <c r="H33" s="129" t="s">
        <v>226</v>
      </c>
      <c r="I33" s="129"/>
      <c r="J33" s="129"/>
      <c r="K33" s="129"/>
      <c r="L33" s="129"/>
      <c r="M33" s="129"/>
      <c r="N33" s="129"/>
      <c r="O33" s="150" t="s">
        <v>201</v>
      </c>
      <c r="Q33" s="170"/>
      <c r="R33" s="47" t="s">
        <v>223</v>
      </c>
      <c r="S33" s="47" t="s">
        <v>224</v>
      </c>
      <c r="T33" s="47" t="s">
        <v>225</v>
      </c>
      <c r="U33" s="47" t="s">
        <v>226</v>
      </c>
      <c r="V33" s="47" t="s">
        <v>227</v>
      </c>
      <c r="W33" s="47" t="s">
        <v>228</v>
      </c>
      <c r="X33" s="47" t="s">
        <v>229</v>
      </c>
      <c r="Y33" s="47" t="s">
        <v>230</v>
      </c>
      <c r="Z33" s="47" t="s">
        <v>231</v>
      </c>
      <c r="AA33" s="47" t="s">
        <v>232</v>
      </c>
      <c r="AB33" s="47" t="s">
        <v>233</v>
      </c>
    </row>
    <row r="34" spans="2:28">
      <c r="B34" s="16"/>
      <c r="C34" s="149" t="s">
        <v>234</v>
      </c>
      <c r="D34" s="126" t="s">
        <v>235</v>
      </c>
      <c r="E34" s="129" t="s">
        <v>236</v>
      </c>
      <c r="F34" s="129" t="s">
        <v>236</v>
      </c>
      <c r="G34" s="129" t="s">
        <v>236</v>
      </c>
      <c r="H34" s="129" t="s">
        <v>236</v>
      </c>
      <c r="I34" s="134"/>
      <c r="J34" s="134"/>
      <c r="K34" s="134"/>
      <c r="L34" s="134"/>
      <c r="M34" s="134"/>
      <c r="N34" s="134"/>
      <c r="O34" s="150" t="s">
        <v>201</v>
      </c>
      <c r="Q34" s="170"/>
      <c r="R34" s="47" t="s">
        <v>236</v>
      </c>
      <c r="S34" s="47" t="s">
        <v>237</v>
      </c>
    </row>
    <row r="35" spans="2:28">
      <c r="B35" s="16"/>
      <c r="C35" s="149" t="s">
        <v>238</v>
      </c>
      <c r="D35" s="126" t="s">
        <v>239</v>
      </c>
      <c r="E35" s="129" t="s">
        <v>240</v>
      </c>
      <c r="F35" s="129" t="s">
        <v>240</v>
      </c>
      <c r="G35" s="129" t="s">
        <v>240</v>
      </c>
      <c r="H35" s="129" t="s">
        <v>240</v>
      </c>
      <c r="I35" s="129" t="s">
        <v>240</v>
      </c>
      <c r="J35" s="129" t="s">
        <v>240</v>
      </c>
      <c r="K35" s="129" t="s">
        <v>240</v>
      </c>
      <c r="L35" s="129" t="s">
        <v>240</v>
      </c>
      <c r="M35" s="129" t="s">
        <v>240</v>
      </c>
      <c r="N35" s="129" t="s">
        <v>240</v>
      </c>
      <c r="O35" s="150" t="s">
        <v>201</v>
      </c>
      <c r="Q35" s="170"/>
      <c r="R35" s="47" t="s">
        <v>240</v>
      </c>
      <c r="S35" s="47" t="s">
        <v>241</v>
      </c>
      <c r="T35" s="39"/>
    </row>
    <row r="36" spans="2:28">
      <c r="B36" s="16"/>
      <c r="C36" s="152" t="s">
        <v>242</v>
      </c>
      <c r="D36" s="96" t="s">
        <v>243</v>
      </c>
      <c r="E36" s="134" t="s">
        <v>244</v>
      </c>
      <c r="F36" s="134" t="s">
        <v>244</v>
      </c>
      <c r="G36" s="134" t="s">
        <v>245</v>
      </c>
      <c r="H36" s="134" t="s">
        <v>245</v>
      </c>
      <c r="I36" s="134"/>
      <c r="J36" s="134"/>
      <c r="K36" s="134"/>
      <c r="L36" s="134"/>
      <c r="M36" s="134"/>
      <c r="N36" s="134"/>
      <c r="O36" s="150" t="s">
        <v>201</v>
      </c>
      <c r="Q36" s="170"/>
      <c r="R36" s="47" t="s">
        <v>245</v>
      </c>
      <c r="S36" s="47" t="s">
        <v>244</v>
      </c>
    </row>
    <row r="37" spans="2:28" ht="15.75" thickBot="1"/>
    <row r="38" spans="2:28">
      <c r="C38" s="155" t="s">
        <v>246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7"/>
    </row>
    <row r="39" spans="2:28" ht="18">
      <c r="C39" s="158" t="s">
        <v>247</v>
      </c>
      <c r="D39" s="159"/>
      <c r="E39" s="159" t="s">
        <v>248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60"/>
    </row>
    <row r="40" spans="2:28">
      <c r="C40" s="158"/>
      <c r="D40" s="159"/>
      <c r="E40" s="159" t="s">
        <v>249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250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61"/>
      <c r="D42" s="159"/>
      <c r="E42" s="159" t="s">
        <v>251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252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58" t="s">
        <v>253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61" t="s">
        <v>254</v>
      </c>
      <c r="D46" s="162" t="s">
        <v>255</v>
      </c>
      <c r="E46" s="242">
        <v>1</v>
      </c>
      <c r="F46" s="242">
        <v>0</v>
      </c>
      <c r="G46" s="242">
        <v>0</v>
      </c>
      <c r="H46" s="242">
        <v>0</v>
      </c>
      <c r="I46" s="242">
        <v>0</v>
      </c>
      <c r="J46" s="242" t="s">
        <v>256</v>
      </c>
      <c r="K46" s="159"/>
      <c r="L46" s="159"/>
      <c r="M46" s="159"/>
      <c r="N46" s="159"/>
      <c r="O46" s="160"/>
    </row>
    <row r="47" spans="2:28">
      <c r="C47" s="161" t="s">
        <v>257</v>
      </c>
      <c r="D47" s="162" t="s">
        <v>255</v>
      </c>
      <c r="E47" s="242">
        <v>1</v>
      </c>
      <c r="F47" s="242">
        <v>0.5</v>
      </c>
      <c r="G47" s="242">
        <v>0.25</v>
      </c>
      <c r="H47" s="242">
        <v>0.125</v>
      </c>
      <c r="I47" s="242">
        <v>0</v>
      </c>
      <c r="J47" s="242" t="s">
        <v>256</v>
      </c>
      <c r="K47" s="159"/>
      <c r="L47" s="159"/>
      <c r="M47" s="159"/>
      <c r="N47" s="159"/>
      <c r="O47" s="160"/>
    </row>
    <row r="48" spans="2:28" ht="15.75" thickBot="1">
      <c r="C48" s="163"/>
      <c r="D48" s="164"/>
      <c r="E48" s="165"/>
      <c r="F48" s="165"/>
      <c r="G48" s="165"/>
      <c r="H48" s="165"/>
      <c r="I48" s="165"/>
      <c r="J48" s="166"/>
      <c r="K48" s="167"/>
      <c r="L48" s="167"/>
      <c r="M48" s="167"/>
      <c r="N48" s="167"/>
      <c r="O48" s="168"/>
    </row>
    <row r="49" spans="2:15"/>
    <row r="50" spans="2:15" ht="18.75">
      <c r="B50" s="144" t="s">
        <v>258</v>
      </c>
    </row>
    <row r="51" spans="2:15">
      <c r="I51" s="1"/>
    </row>
    <row r="52" spans="2:15">
      <c r="C52" s="38" t="s">
        <v>259</v>
      </c>
      <c r="F52" s="130">
        <f>F18</f>
        <v>2</v>
      </c>
      <c r="I52" s="141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5" t="s">
        <v>191</v>
      </c>
      <c r="D54" s="146" t="s">
        <v>192</v>
      </c>
      <c r="E54" s="147">
        <v>1</v>
      </c>
      <c r="F54" s="147">
        <v>2</v>
      </c>
      <c r="G54" s="147">
        <v>3</v>
      </c>
      <c r="H54" s="147">
        <v>4</v>
      </c>
      <c r="I54" s="147">
        <v>5</v>
      </c>
      <c r="J54" s="147">
        <v>6</v>
      </c>
      <c r="K54" s="147">
        <v>7</v>
      </c>
      <c r="L54" s="147">
        <v>8</v>
      </c>
      <c r="M54" s="147">
        <v>9</v>
      </c>
      <c r="N54" s="147">
        <v>10</v>
      </c>
      <c r="O54" s="148" t="s">
        <v>193</v>
      </c>
    </row>
    <row r="55" spans="2:15">
      <c r="B55" s="16"/>
      <c r="C55" s="149" t="s">
        <v>194</v>
      </c>
      <c r="D55" s="126" t="s">
        <v>195</v>
      </c>
      <c r="E55" s="237">
        <f>1-SUMPRODUCT(F53:N53,F55:N55)</f>
        <v>0.5</v>
      </c>
      <c r="F55" s="237">
        <f>ROUND(F56/$D$56,4)</f>
        <v>0.5</v>
      </c>
      <c r="G55" s="237">
        <f t="shared" ref="G55:N55" si="5">ROUND(G56/$D$56,4)</f>
        <v>0</v>
      </c>
      <c r="H55" s="237">
        <f t="shared" si="5"/>
        <v>0</v>
      </c>
      <c r="I55" s="237">
        <f t="shared" si="5"/>
        <v>0</v>
      </c>
      <c r="J55" s="237">
        <f t="shared" si="5"/>
        <v>0</v>
      </c>
      <c r="K55" s="237">
        <f t="shared" si="5"/>
        <v>0</v>
      </c>
      <c r="L55" s="237">
        <f t="shared" si="5"/>
        <v>0</v>
      </c>
      <c r="M55" s="237">
        <f t="shared" si="5"/>
        <v>0</v>
      </c>
      <c r="N55" s="237">
        <f t="shared" si="5"/>
        <v>0</v>
      </c>
      <c r="O55" s="150"/>
    </row>
    <row r="56" spans="2:15">
      <c r="B56" s="16"/>
      <c r="C56" s="149" t="s">
        <v>196</v>
      </c>
      <c r="D56" s="151">
        <f>SUMPRODUCT(E56:N56,E53:N53)</f>
        <v>2</v>
      </c>
      <c r="E56" s="238">
        <f>E22</f>
        <v>1</v>
      </c>
      <c r="F56" s="238">
        <f t="shared" ref="F56:N60" si="6">F22</f>
        <v>1</v>
      </c>
      <c r="G56" s="238">
        <f t="shared" si="6"/>
        <v>0</v>
      </c>
      <c r="H56" s="238">
        <f t="shared" si="6"/>
        <v>0</v>
      </c>
      <c r="I56" s="238">
        <f t="shared" si="6"/>
        <v>0</v>
      </c>
      <c r="J56" s="238">
        <f t="shared" si="6"/>
        <v>0</v>
      </c>
      <c r="K56" s="238">
        <f t="shared" si="6"/>
        <v>0</v>
      </c>
      <c r="L56" s="238">
        <f t="shared" si="6"/>
        <v>0</v>
      </c>
      <c r="M56" s="238">
        <f t="shared" si="6"/>
        <v>0</v>
      </c>
      <c r="N56" s="238">
        <f t="shared" si="6"/>
        <v>0</v>
      </c>
      <c r="O56" s="150" t="s">
        <v>197</v>
      </c>
    </row>
    <row r="57" spans="2:15">
      <c r="B57" s="16"/>
      <c r="C57" s="149" t="s">
        <v>198</v>
      </c>
      <c r="D57" s="152"/>
      <c r="E57" s="129" t="str">
        <f>E23</f>
        <v>DWD</v>
      </c>
      <c r="F57" s="129" t="str">
        <f t="shared" si="6"/>
        <v>DWD</v>
      </c>
      <c r="G57" s="129" t="str">
        <f t="shared" si="6"/>
        <v>DWD</v>
      </c>
      <c r="H57" s="129" t="str">
        <f t="shared" si="6"/>
        <v>DWD</v>
      </c>
      <c r="I57" s="129" t="str">
        <f t="shared" si="6"/>
        <v>DWD</v>
      </c>
      <c r="J57" s="129" t="str">
        <f t="shared" si="6"/>
        <v>DWD</v>
      </c>
      <c r="K57" s="129" t="str">
        <f t="shared" si="6"/>
        <v>DWD</v>
      </c>
      <c r="L57" s="129" t="str">
        <f t="shared" si="6"/>
        <v>DWD</v>
      </c>
      <c r="M57" s="129" t="str">
        <f t="shared" si="6"/>
        <v>DWD</v>
      </c>
      <c r="N57" s="129" t="str">
        <f t="shared" si="6"/>
        <v>DWD</v>
      </c>
      <c r="O57" s="150" t="s">
        <v>201</v>
      </c>
    </row>
    <row r="58" spans="2:15">
      <c r="B58" s="16"/>
      <c r="C58" s="149" t="s">
        <v>202</v>
      </c>
      <c r="D58" s="152"/>
      <c r="E58" s="129" t="str">
        <f>E24</f>
        <v>ABC-St.</v>
      </c>
      <c r="F58" s="129" t="str">
        <f t="shared" si="6"/>
        <v>DEF-St.</v>
      </c>
      <c r="G58" s="129">
        <f t="shared" si="6"/>
        <v>0</v>
      </c>
      <c r="H58" s="129">
        <f t="shared" si="6"/>
        <v>0</v>
      </c>
      <c r="I58" s="129">
        <f t="shared" si="6"/>
        <v>0</v>
      </c>
      <c r="J58" s="129">
        <f t="shared" si="6"/>
        <v>0</v>
      </c>
      <c r="K58" s="129">
        <f t="shared" si="6"/>
        <v>0</v>
      </c>
      <c r="L58" s="129">
        <f t="shared" si="6"/>
        <v>0</v>
      </c>
      <c r="M58" s="129">
        <f t="shared" si="6"/>
        <v>0</v>
      </c>
      <c r="N58" s="129">
        <f t="shared" si="6"/>
        <v>0</v>
      </c>
      <c r="O58" s="150" t="s">
        <v>204</v>
      </c>
    </row>
    <row r="59" spans="2:15">
      <c r="B59" s="16"/>
      <c r="C59" s="149" t="s">
        <v>205</v>
      </c>
      <c r="D59" s="152"/>
      <c r="E59" s="129" t="str">
        <f>E25</f>
        <v>xxxxx</v>
      </c>
      <c r="F59" s="129" t="str">
        <f t="shared" si="6"/>
        <v>xxxxx</v>
      </c>
      <c r="G59" s="129">
        <f t="shared" si="6"/>
        <v>0</v>
      </c>
      <c r="H59" s="129">
        <f t="shared" si="6"/>
        <v>0</v>
      </c>
      <c r="I59" s="129">
        <f t="shared" si="6"/>
        <v>0</v>
      </c>
      <c r="J59" s="129">
        <f t="shared" si="6"/>
        <v>0</v>
      </c>
      <c r="K59" s="129">
        <f t="shared" si="6"/>
        <v>0</v>
      </c>
      <c r="L59" s="129">
        <f t="shared" si="6"/>
        <v>0</v>
      </c>
      <c r="M59" s="129">
        <f t="shared" si="6"/>
        <v>0</v>
      </c>
      <c r="N59" s="129">
        <f t="shared" si="6"/>
        <v>0</v>
      </c>
      <c r="O59" s="150" t="s">
        <v>207</v>
      </c>
    </row>
    <row r="60" spans="2:15">
      <c r="B60" s="16"/>
      <c r="C60" s="149" t="s">
        <v>209</v>
      </c>
      <c r="D60" s="152"/>
      <c r="E60" s="131" t="str">
        <f>E26</f>
        <v>Temp. (2m)</v>
      </c>
      <c r="F60" s="131" t="str">
        <f t="shared" si="6"/>
        <v>Temp. (2m)</v>
      </c>
      <c r="G60" s="131">
        <f t="shared" si="6"/>
        <v>0</v>
      </c>
      <c r="H60" s="131">
        <f t="shared" si="6"/>
        <v>0</v>
      </c>
      <c r="I60" s="131">
        <f t="shared" si="6"/>
        <v>0</v>
      </c>
      <c r="J60" s="131">
        <f t="shared" si="6"/>
        <v>0</v>
      </c>
      <c r="K60" s="131">
        <f t="shared" si="6"/>
        <v>0</v>
      </c>
      <c r="L60" s="131">
        <f t="shared" si="6"/>
        <v>0</v>
      </c>
      <c r="M60" s="131">
        <f t="shared" si="6"/>
        <v>0</v>
      </c>
      <c r="N60" s="131">
        <f t="shared" si="6"/>
        <v>0</v>
      </c>
      <c r="O60" s="150" t="s">
        <v>201</v>
      </c>
    </row>
    <row r="61" spans="2:15"/>
    <row r="62" spans="2:15">
      <c r="C62" s="38" t="s">
        <v>215</v>
      </c>
      <c r="F62" s="130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5" t="s">
        <v>216</v>
      </c>
      <c r="D64" s="146" t="s">
        <v>217</v>
      </c>
      <c r="E64" s="154">
        <v>1</v>
      </c>
      <c r="F64" s="154">
        <v>2</v>
      </c>
      <c r="G64" s="154">
        <v>3</v>
      </c>
      <c r="H64" s="154">
        <v>4</v>
      </c>
      <c r="I64" s="154">
        <v>5</v>
      </c>
      <c r="J64" s="154">
        <v>6</v>
      </c>
      <c r="K64" s="154">
        <v>7</v>
      </c>
      <c r="L64" s="154">
        <v>8</v>
      </c>
      <c r="M64" s="154">
        <v>9</v>
      </c>
      <c r="N64" s="154">
        <v>10</v>
      </c>
      <c r="O64" s="148" t="s">
        <v>193</v>
      </c>
    </row>
    <row r="65" spans="2:15">
      <c r="B65" s="16"/>
      <c r="C65" s="149" t="s">
        <v>218</v>
      </c>
      <c r="D65" s="151" t="s">
        <v>219</v>
      </c>
      <c r="E65" s="237">
        <f>1-SUMPRODUCT(F63:N63,F65:N65)</f>
        <v>0.5333</v>
      </c>
      <c r="F65" s="237">
        <f>ROUND(F66/$D$66,4)</f>
        <v>0.26669999999999999</v>
      </c>
      <c r="G65" s="237">
        <f t="shared" ref="G65:N65" si="8">ROUND(G66/$D$66,4)</f>
        <v>0.1333</v>
      </c>
      <c r="H65" s="237">
        <f t="shared" si="8"/>
        <v>6.6699999999999995E-2</v>
      </c>
      <c r="I65" s="237">
        <f t="shared" si="8"/>
        <v>0</v>
      </c>
      <c r="J65" s="237">
        <f t="shared" si="8"/>
        <v>0</v>
      </c>
      <c r="K65" s="237">
        <f t="shared" si="8"/>
        <v>0</v>
      </c>
      <c r="L65" s="237">
        <f t="shared" si="8"/>
        <v>0</v>
      </c>
      <c r="M65" s="237">
        <f t="shared" si="8"/>
        <v>0</v>
      </c>
      <c r="N65" s="237">
        <f t="shared" si="8"/>
        <v>0</v>
      </c>
      <c r="O65" s="150"/>
    </row>
    <row r="66" spans="2:15">
      <c r="B66" s="16"/>
      <c r="C66" s="149" t="s">
        <v>220</v>
      </c>
      <c r="D66" s="151">
        <f>SUMPRODUCT(E66:N66,E63:N63)</f>
        <v>1.875</v>
      </c>
      <c r="E66" s="243">
        <f>E32</f>
        <v>1</v>
      </c>
      <c r="F66" s="243">
        <f t="shared" ref="F66:N70" si="9">F32</f>
        <v>0.5</v>
      </c>
      <c r="G66" s="243">
        <f t="shared" si="9"/>
        <v>0.25</v>
      </c>
      <c r="H66" s="243">
        <f t="shared" si="9"/>
        <v>0.125</v>
      </c>
      <c r="I66" s="243">
        <f t="shared" si="9"/>
        <v>0</v>
      </c>
      <c r="J66" s="243">
        <f t="shared" si="9"/>
        <v>0</v>
      </c>
      <c r="K66" s="243">
        <f t="shared" si="9"/>
        <v>0</v>
      </c>
      <c r="L66" s="243">
        <f t="shared" si="9"/>
        <v>0</v>
      </c>
      <c r="M66" s="243">
        <f t="shared" si="9"/>
        <v>0</v>
      </c>
      <c r="N66" s="243">
        <f t="shared" si="9"/>
        <v>0</v>
      </c>
      <c r="O66" s="150" t="s">
        <v>197</v>
      </c>
    </row>
    <row r="67" spans="2:15">
      <c r="B67" s="16"/>
      <c r="C67" s="149" t="s">
        <v>221</v>
      </c>
      <c r="D67" s="126" t="s">
        <v>222</v>
      </c>
      <c r="E67" s="129" t="str">
        <f>E33</f>
        <v>D</v>
      </c>
      <c r="F67" s="129" t="str">
        <f t="shared" si="9"/>
        <v>D-1</v>
      </c>
      <c r="G67" s="129" t="str">
        <f t="shared" si="9"/>
        <v>D-2</v>
      </c>
      <c r="H67" s="129" t="str">
        <f t="shared" si="9"/>
        <v>D-3</v>
      </c>
      <c r="I67" s="129">
        <f t="shared" si="9"/>
        <v>0</v>
      </c>
      <c r="J67" s="129">
        <f t="shared" si="9"/>
        <v>0</v>
      </c>
      <c r="K67" s="129">
        <f t="shared" si="9"/>
        <v>0</v>
      </c>
      <c r="L67" s="129">
        <f t="shared" si="9"/>
        <v>0</v>
      </c>
      <c r="M67" s="129">
        <f t="shared" si="9"/>
        <v>0</v>
      </c>
      <c r="N67" s="129">
        <f t="shared" si="9"/>
        <v>0</v>
      </c>
      <c r="O67" s="150" t="s">
        <v>201</v>
      </c>
    </row>
    <row r="68" spans="2:15">
      <c r="B68" s="16"/>
      <c r="C68" s="149" t="s">
        <v>234</v>
      </c>
      <c r="D68" s="126" t="s">
        <v>235</v>
      </c>
      <c r="E68" s="132" t="str">
        <f>E34</f>
        <v>Gastag</v>
      </c>
      <c r="F68" s="132" t="str">
        <f t="shared" si="9"/>
        <v>Gastag</v>
      </c>
      <c r="G68" s="132" t="str">
        <f t="shared" si="9"/>
        <v>Gastag</v>
      </c>
      <c r="H68" s="132" t="str">
        <f t="shared" si="9"/>
        <v>Gastag</v>
      </c>
      <c r="I68" s="134">
        <f t="shared" si="9"/>
        <v>0</v>
      </c>
      <c r="J68" s="134">
        <f t="shared" si="9"/>
        <v>0</v>
      </c>
      <c r="K68" s="134">
        <f t="shared" si="9"/>
        <v>0</v>
      </c>
      <c r="L68" s="134">
        <f t="shared" si="9"/>
        <v>0</v>
      </c>
      <c r="M68" s="134">
        <f t="shared" si="9"/>
        <v>0</v>
      </c>
      <c r="N68" s="134">
        <f t="shared" si="9"/>
        <v>0</v>
      </c>
      <c r="O68" s="150" t="s">
        <v>201</v>
      </c>
    </row>
    <row r="69" spans="2:15">
      <c r="B69" s="16"/>
      <c r="C69" s="149" t="s">
        <v>238</v>
      </c>
      <c r="D69" s="126" t="s">
        <v>239</v>
      </c>
      <c r="E69" s="132" t="str">
        <f>E35</f>
        <v>CET/CEST</v>
      </c>
      <c r="F69" s="132" t="str">
        <f t="shared" si="9"/>
        <v>CET/CEST</v>
      </c>
      <c r="G69" s="132" t="str">
        <f t="shared" si="9"/>
        <v>CET/CEST</v>
      </c>
      <c r="H69" s="132" t="str">
        <f t="shared" si="9"/>
        <v>CET/CEST</v>
      </c>
      <c r="I69" s="134" t="str">
        <f t="shared" si="9"/>
        <v>CET/CEST</v>
      </c>
      <c r="J69" s="134" t="str">
        <f t="shared" si="9"/>
        <v>CET/CEST</v>
      </c>
      <c r="K69" s="134" t="str">
        <f t="shared" si="9"/>
        <v>CET/CEST</v>
      </c>
      <c r="L69" s="134" t="str">
        <f t="shared" si="9"/>
        <v>CET/CEST</v>
      </c>
      <c r="M69" s="134" t="str">
        <f t="shared" si="9"/>
        <v>CET/CEST</v>
      </c>
      <c r="N69" s="134" t="str">
        <f t="shared" si="9"/>
        <v>CET/CEST</v>
      </c>
      <c r="O69" s="150" t="s">
        <v>201</v>
      </c>
    </row>
    <row r="70" spans="2:15">
      <c r="B70" s="16"/>
      <c r="C70" s="152" t="s">
        <v>242</v>
      </c>
      <c r="D70" s="96" t="s">
        <v>243</v>
      </c>
      <c r="E70" s="135" t="s">
        <v>245</v>
      </c>
      <c r="F70" s="135" t="s">
        <v>245</v>
      </c>
      <c r="G70" s="135" t="str">
        <f t="shared" si="9"/>
        <v>Temp.-IST</v>
      </c>
      <c r="H70" s="135" t="str">
        <f t="shared" si="9"/>
        <v>Temp.-IST</v>
      </c>
      <c r="I70" s="135">
        <f t="shared" si="9"/>
        <v>0</v>
      </c>
      <c r="J70" s="135">
        <f t="shared" si="9"/>
        <v>0</v>
      </c>
      <c r="K70" s="135">
        <f t="shared" si="9"/>
        <v>0</v>
      </c>
      <c r="L70" s="135">
        <f t="shared" si="9"/>
        <v>0</v>
      </c>
      <c r="M70" s="135">
        <f t="shared" si="9"/>
        <v>0</v>
      </c>
      <c r="N70" s="135">
        <f t="shared" si="9"/>
        <v>0</v>
      </c>
      <c r="O70" s="150" t="s">
        <v>201</v>
      </c>
    </row>
    <row r="71" spans="2:15"/>
    <row r="72" spans="2:15" ht="15.75" customHeight="1">
      <c r="C72" s="292" t="s">
        <v>260</v>
      </c>
      <c r="D72" s="292"/>
      <c r="E72" s="292"/>
      <c r="F72" s="292"/>
    </row>
    <row r="73" spans="2:15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69" priority="16">
      <formula>IF(E$20&lt;=$F$18,1,0)</formula>
    </cfRule>
  </conditionalFormatting>
  <conditionalFormatting sqref="E21:N26">
    <cfRule type="expression" dxfId="68" priority="9">
      <formula>IF(E$20&gt;$F$18,1,0)</formula>
    </cfRule>
  </conditionalFormatting>
  <conditionalFormatting sqref="E22:N25">
    <cfRule type="expression" dxfId="67" priority="18">
      <formula>IF(E$20&lt;=$F$18,1,0)</formula>
    </cfRule>
  </conditionalFormatting>
  <conditionalFormatting sqref="E26:N26">
    <cfRule type="expression" dxfId="66" priority="15">
      <formula>IF(E$20&lt;=$F$18,1,0)</formula>
    </cfRule>
  </conditionalFormatting>
  <conditionalFormatting sqref="E31:N36">
    <cfRule type="expression" dxfId="65" priority="5">
      <formula>IF(E$30&gt;$F$28,1,0)</formula>
    </cfRule>
  </conditionalFormatting>
  <conditionalFormatting sqref="E32:N36">
    <cfRule type="expression" dxfId="64" priority="17">
      <formula>IF(E$30&lt;=$F$28,1,0)</formula>
    </cfRule>
  </conditionalFormatting>
  <conditionalFormatting sqref="E55:N60">
    <cfRule type="expression" dxfId="63" priority="6">
      <formula>IF(E$54&gt;$F$52,1,0)</formula>
    </cfRule>
  </conditionalFormatting>
  <conditionalFormatting sqref="E56:N59">
    <cfRule type="expression" dxfId="62" priority="14">
      <formula>IF(E$54&lt;=$F$52,1,0)</formula>
    </cfRule>
  </conditionalFormatting>
  <conditionalFormatting sqref="E60:N60">
    <cfRule type="expression" dxfId="61" priority="13">
      <formula>IF(E$54&lt;=$F$52,1,0)</formula>
    </cfRule>
  </conditionalFormatting>
  <conditionalFormatting sqref="E65:N70">
    <cfRule type="expression" dxfId="60" priority="1">
      <formula>IF(E$64&gt;$F$62,1,0)</formula>
    </cfRule>
  </conditionalFormatting>
  <conditionalFormatting sqref="E66:N69">
    <cfRule type="expression" dxfId="59" priority="2">
      <formula>IF(E$64&lt;=$F$62,1,0)</formula>
    </cfRule>
  </conditionalFormatting>
  <conditionalFormatting sqref="E70:N70">
    <cfRule type="expression" dxfId="58" priority="4">
      <formula>IF(E$64&lt;=$F$62,1,0)</formula>
    </cfRule>
  </conditionalFormatting>
  <conditionalFormatting sqref="H8:H11">
    <cfRule type="expression" dxfId="57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BBB6-BCF2-4393-BA48-99553A2C0FFF}">
  <sheetPr>
    <tabColor rgb="FFFF0000"/>
    <pageSetUpPr fitToPage="1"/>
  </sheetPr>
  <dimension ref="A1:DV79"/>
  <sheetViews>
    <sheetView showGridLines="0" zoomScale="85" zoomScaleNormal="85" workbookViewId="0">
      <selection activeCell="E35" sqref="E35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8.42578125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7" hidden="1" customWidth="1"/>
    <col min="19" max="19" width="13.42578125" style="47" hidden="1" customWidth="1"/>
    <col min="20" max="20" width="23.5703125" style="47" hidden="1" customWidth="1"/>
    <col min="21" max="21" width="5.42578125" style="47" hidden="1" customWidth="1"/>
    <col min="22" max="22" width="5" style="47" hidden="1" customWidth="1"/>
    <col min="23" max="23" width="5.28515625" style="47" hidden="1" customWidth="1"/>
    <col min="24" max="24" width="5" style="47" hidden="1" customWidth="1"/>
    <col min="25" max="25" width="8.140625" style="47" hidden="1" customWidth="1"/>
    <col min="26" max="26" width="11.7109375" style="47" hidden="1" customWidth="1"/>
    <col min="27" max="27" width="8.85546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2578125" style="39" hidden="1" customWidth="1"/>
    <col min="38" max="38" width="4" style="39" hidden="1" customWidth="1"/>
    <col min="39" max="47" width="4.42578125" style="39" hidden="1" customWidth="1"/>
    <col min="48" max="48" width="4" style="39" hidden="1" customWidth="1"/>
    <col min="49" max="126" width="0" style="39" hidden="1" customWidth="1"/>
    <col min="127" max="16384" width="1" style="39" hidden="1"/>
  </cols>
  <sheetData>
    <row r="1" spans="1:56" ht="75" customHeight="1"/>
    <row r="2" spans="1:56" ht="23.25">
      <c r="B2" s="6" t="s">
        <v>148</v>
      </c>
    </row>
    <row r="3" spans="1:56" ht="15" customHeight="1">
      <c r="B3" s="6"/>
    </row>
    <row r="4" spans="1:56">
      <c r="C4" s="38" t="s">
        <v>71</v>
      </c>
      <c r="D4" s="39"/>
      <c r="E4" s="40" t="str">
        <f>'SLP-Verfahren'!D5</f>
        <v>schwaben netz gmbh</v>
      </c>
    </row>
    <row r="5" spans="1:56">
      <c r="C5" s="38" t="s">
        <v>72</v>
      </c>
      <c r="D5" s="39"/>
      <c r="E5" s="40" t="str">
        <f>Netzbetreiber!D28</f>
        <v>schwaben netz</v>
      </c>
    </row>
    <row r="6" spans="1:56">
      <c r="C6" s="38" t="s">
        <v>73</v>
      </c>
      <c r="D6" s="39"/>
      <c r="E6" s="289" t="str">
        <f>'SLP-Verfahren'!D7</f>
        <v>9870032500000</v>
      </c>
    </row>
    <row r="7" spans="1:56">
      <c r="C7" s="38" t="s">
        <v>74</v>
      </c>
      <c r="D7" s="39"/>
      <c r="E7" s="33">
        <f>'SLP-Verfahren'!D8</f>
        <v>45748</v>
      </c>
    </row>
    <row r="8" spans="1:56">
      <c r="H8" s="66"/>
    </row>
    <row r="9" spans="1:56">
      <c r="C9" s="38" t="s">
        <v>151</v>
      </c>
      <c r="F9" s="127">
        <f>'SLP-Verfahren'!D43</f>
        <v>5</v>
      </c>
      <c r="H9" s="141"/>
    </row>
    <row r="10" spans="1:56">
      <c r="C10" s="38" t="s">
        <v>153</v>
      </c>
      <c r="F10" s="246">
        <v>3</v>
      </c>
      <c r="G10" s="39"/>
      <c r="H10" s="141"/>
    </row>
    <row r="11" spans="1:56">
      <c r="C11" s="38" t="s">
        <v>155</v>
      </c>
      <c r="F11" s="244" t="str">
        <f>INDEX('SLP-Verfahren'!D45:D59,'SLP-Temp-Gebiet Hopferau'!F10)</f>
        <v>Hopferau</v>
      </c>
      <c r="G11" s="247"/>
      <c r="H11" s="66"/>
    </row>
    <row r="12" spans="1:56"/>
    <row r="13" spans="1:56" ht="18" customHeight="1">
      <c r="C13" s="290" t="s">
        <v>156</v>
      </c>
      <c r="D13" s="290"/>
      <c r="E13" s="290"/>
      <c r="F13" s="16" t="s">
        <v>157</v>
      </c>
      <c r="G13" t="s">
        <v>158</v>
      </c>
      <c r="H13" s="217" t="s">
        <v>159</v>
      </c>
      <c r="I13" s="39"/>
    </row>
    <row r="14" spans="1:56" ht="19.5" customHeight="1">
      <c r="C14" s="291" t="s">
        <v>160</v>
      </c>
      <c r="D14" s="291"/>
      <c r="E14" s="5" t="s">
        <v>161</v>
      </c>
      <c r="F14" s="218" t="s">
        <v>100</v>
      </c>
      <c r="G14" s="219" t="s">
        <v>162</v>
      </c>
      <c r="H14" s="34">
        <v>0</v>
      </c>
      <c r="I14" s="39"/>
      <c r="O14" s="142" t="s">
        <v>163</v>
      </c>
      <c r="R14" s="47" t="s">
        <v>164</v>
      </c>
      <c r="S14" s="47" t="s">
        <v>165</v>
      </c>
      <c r="T14" s="47" t="s">
        <v>166</v>
      </c>
      <c r="U14" s="47" t="s">
        <v>167</v>
      </c>
      <c r="V14" s="47" t="s">
        <v>168</v>
      </c>
      <c r="W14" s="47" t="s">
        <v>169</v>
      </c>
      <c r="X14" s="47" t="s">
        <v>170</v>
      </c>
      <c r="Y14" s="47" t="s">
        <v>171</v>
      </c>
      <c r="Z14" s="47" t="s">
        <v>172</v>
      </c>
      <c r="AA14" s="47" t="s">
        <v>162</v>
      </c>
      <c r="AB14" s="47" t="s">
        <v>173</v>
      </c>
      <c r="AC14" s="47" t="s">
        <v>174</v>
      </c>
    </row>
    <row r="15" spans="1:56" ht="19.5" customHeight="1">
      <c r="C15" s="291" t="s">
        <v>175</v>
      </c>
      <c r="D15" s="291"/>
      <c r="E15" s="5" t="s">
        <v>161</v>
      </c>
      <c r="F15" s="218" t="s">
        <v>25</v>
      </c>
      <c r="G15" s="219" t="s">
        <v>166</v>
      </c>
      <c r="H15" s="34">
        <v>0</v>
      </c>
      <c r="I15" s="39"/>
      <c r="O15" s="133" t="s">
        <v>176</v>
      </c>
      <c r="R15" s="216" t="s">
        <v>25</v>
      </c>
      <c r="S15" s="216" t="s">
        <v>27</v>
      </c>
      <c r="T15" s="216" t="s">
        <v>29</v>
      </c>
      <c r="U15" s="216" t="s">
        <v>31</v>
      </c>
      <c r="V15" s="216" t="s">
        <v>33</v>
      </c>
      <c r="W15" s="216" t="s">
        <v>36</v>
      </c>
      <c r="X15" s="216" t="s">
        <v>39</v>
      </c>
      <c r="Y15" s="216" t="s">
        <v>42</v>
      </c>
      <c r="Z15" s="216" t="s">
        <v>45</v>
      </c>
      <c r="AA15" s="216" t="s">
        <v>47</v>
      </c>
      <c r="AB15" s="216" t="s">
        <v>177</v>
      </c>
      <c r="AC15" s="216" t="s">
        <v>78</v>
      </c>
      <c r="AD15" s="216" t="s">
        <v>80</v>
      </c>
      <c r="AE15" s="216" t="s">
        <v>88</v>
      </c>
      <c r="AF15" s="216" t="s">
        <v>100</v>
      </c>
      <c r="AG15" s="216" t="s">
        <v>114</v>
      </c>
      <c r="AH15" s="216" t="s">
        <v>119</v>
      </c>
      <c r="AI15" s="216" t="s">
        <v>121</v>
      </c>
      <c r="AJ15" s="216" t="s">
        <v>125</v>
      </c>
      <c r="AK15" s="216" t="s">
        <v>131</v>
      </c>
      <c r="AL15" s="216" t="s">
        <v>178</v>
      </c>
      <c r="AM15" s="216" t="s">
        <v>179</v>
      </c>
      <c r="AN15" s="216" t="s">
        <v>180</v>
      </c>
      <c r="AO15" s="216" t="s">
        <v>181</v>
      </c>
      <c r="AP15" s="216" t="s">
        <v>182</v>
      </c>
      <c r="AQ15" s="216" t="s">
        <v>183</v>
      </c>
      <c r="AR15" s="216" t="s">
        <v>184</v>
      </c>
      <c r="AS15" s="216" t="s">
        <v>185</v>
      </c>
      <c r="AT15" s="216" t="s">
        <v>186</v>
      </c>
      <c r="AU15" s="216" t="s">
        <v>187</v>
      </c>
      <c r="AV15" s="216" t="s">
        <v>188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1" ht="19.5" customHeight="1">
      <c r="B17" s="144" t="s">
        <v>189</v>
      </c>
      <c r="D17" s="143"/>
      <c r="R17" s="169"/>
      <c r="S17" s="169"/>
    </row>
    <row r="18" spans="2:21">
      <c r="C18" s="38" t="s">
        <v>190</v>
      </c>
      <c r="F18" s="32">
        <v>1</v>
      </c>
      <c r="I18" s="141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5" t="s">
        <v>191</v>
      </c>
      <c r="D20" s="146" t="s">
        <v>192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193</v>
      </c>
    </row>
    <row r="21" spans="2:21">
      <c r="B21" s="16"/>
      <c r="C21" s="149" t="s">
        <v>194</v>
      </c>
      <c r="D21" s="126" t="s">
        <v>195</v>
      </c>
      <c r="E21" s="239">
        <f>1-SUMPRODUCT(F19:N19,F21:N21)</f>
        <v>1</v>
      </c>
      <c r="F21" s="239">
        <f>ROUND(F22/$D$22,4)</f>
        <v>1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1">
      <c r="B22" s="16"/>
      <c r="C22" s="149" t="s">
        <v>196</v>
      </c>
      <c r="D22" s="151">
        <f>SUMPRODUCT(E22:N22,E19:N19)</f>
        <v>1</v>
      </c>
      <c r="E22" s="240">
        <v>1</v>
      </c>
      <c r="F22" s="240">
        <v>1</v>
      </c>
      <c r="G22" s="241"/>
      <c r="H22" s="241"/>
      <c r="I22" s="241"/>
      <c r="J22" s="241"/>
      <c r="K22" s="241"/>
      <c r="L22" s="241"/>
      <c r="M22" s="241"/>
      <c r="N22" s="241"/>
      <c r="O22" s="150" t="s">
        <v>197</v>
      </c>
      <c r="Q22" s="170"/>
    </row>
    <row r="23" spans="2:21">
      <c r="B23" s="16"/>
      <c r="C23" s="149" t="s">
        <v>198</v>
      </c>
      <c r="D23" s="152"/>
      <c r="E23" s="129" t="s">
        <v>199</v>
      </c>
      <c r="F23" s="129" t="s">
        <v>200</v>
      </c>
      <c r="G23" s="129" t="s">
        <v>200</v>
      </c>
      <c r="H23" s="129" t="s">
        <v>200</v>
      </c>
      <c r="I23" s="129" t="s">
        <v>200</v>
      </c>
      <c r="J23" s="129" t="s">
        <v>200</v>
      </c>
      <c r="K23" s="129" t="s">
        <v>200</v>
      </c>
      <c r="L23" s="129" t="s">
        <v>200</v>
      </c>
      <c r="M23" s="129" t="s">
        <v>200</v>
      </c>
      <c r="N23" s="129" t="s">
        <v>200</v>
      </c>
      <c r="O23" s="150" t="s">
        <v>201</v>
      </c>
      <c r="Q23" s="170"/>
      <c r="R23" s="47" t="s">
        <v>200</v>
      </c>
      <c r="S23" s="47" t="s">
        <v>199</v>
      </c>
      <c r="T23" s="245" t="str">
        <f>O15</f>
        <v>Vantago GPT</v>
      </c>
    </row>
    <row r="24" spans="2:21">
      <c r="B24" s="16"/>
      <c r="C24" s="149" t="s">
        <v>202</v>
      </c>
      <c r="D24" s="152"/>
      <c r="E24" s="129" t="s">
        <v>667</v>
      </c>
      <c r="F24" s="129" t="s">
        <v>203</v>
      </c>
      <c r="G24" s="129"/>
      <c r="H24" s="129"/>
      <c r="I24" s="129"/>
      <c r="J24" s="129"/>
      <c r="K24" s="129"/>
      <c r="L24" s="129"/>
      <c r="M24" s="129"/>
      <c r="N24" s="129"/>
      <c r="O24" s="150" t="s">
        <v>204</v>
      </c>
      <c r="Q24" s="170"/>
    </row>
    <row r="25" spans="2:21">
      <c r="B25" s="16"/>
      <c r="C25" s="149" t="s">
        <v>205</v>
      </c>
      <c r="D25" s="152"/>
      <c r="E25" s="129">
        <v>109510</v>
      </c>
      <c r="F25" s="129" t="s">
        <v>206</v>
      </c>
      <c r="G25" s="129"/>
      <c r="H25" s="129"/>
      <c r="I25" s="129"/>
      <c r="J25" s="129"/>
      <c r="K25" s="129"/>
      <c r="L25" s="129"/>
      <c r="M25" s="129"/>
      <c r="N25" s="129"/>
      <c r="O25" s="150" t="s">
        <v>207</v>
      </c>
      <c r="Q25" s="170"/>
      <c r="R25" s="47" t="s">
        <v>208</v>
      </c>
    </row>
    <row r="26" spans="2:21">
      <c r="B26" s="16"/>
      <c r="C26" s="149" t="s">
        <v>209</v>
      </c>
      <c r="D26" s="152"/>
      <c r="E26" s="129" t="s">
        <v>210</v>
      </c>
      <c r="F26" s="129" t="s">
        <v>211</v>
      </c>
      <c r="G26" s="129" t="s">
        <v>211</v>
      </c>
      <c r="H26" s="129" t="s">
        <v>211</v>
      </c>
      <c r="I26" s="129" t="s">
        <v>211</v>
      </c>
      <c r="J26" s="129" t="s">
        <v>211</v>
      </c>
      <c r="K26" s="129" t="s">
        <v>211</v>
      </c>
      <c r="L26" s="129" t="s">
        <v>211</v>
      </c>
      <c r="M26" s="129" t="s">
        <v>211</v>
      </c>
      <c r="N26" s="129" t="s">
        <v>211</v>
      </c>
      <c r="O26" s="150" t="s">
        <v>201</v>
      </c>
      <c r="Q26" s="170"/>
      <c r="R26" s="47" t="s">
        <v>211</v>
      </c>
      <c r="S26" s="47" t="s">
        <v>210</v>
      </c>
      <c r="T26" s="47" t="s">
        <v>212</v>
      </c>
      <c r="U26" s="47" t="s">
        <v>213</v>
      </c>
    </row>
    <row r="27" spans="2:21">
      <c r="B27" s="16"/>
      <c r="C27" s="149" t="s">
        <v>214</v>
      </c>
      <c r="D27" s="152"/>
      <c r="E27" s="152" t="str">
        <f>IF(E26="Individuelle GPT",CONCATENATE(Netzbetreiber!$D$11,'SLP-Temp-Gebiet Hopferau'!E25,"B"),IF('SLP-Temp-Gebiet Hopferau'!E26="Allgemeine GPT",CONCATENATE(Netzbetreiber!$D$11,'SLP-Temp-Gebiet Hopferau'!E25,"A"),""))</f>
        <v>9870032500000109510B</v>
      </c>
      <c r="F27" s="152" t="str">
        <f>IF(F26="Individuelle GPT",CONCATENATE(Netzbetreiber!$D$11,'SLP-Temp-Gebiet Hopferau'!F25,"B"),IF('SLP-Temp-Gebiet Hopferau'!F26="Allgemeine GPT",CONCATENATE(Netzbetreiber!$D$11,'SLP-Temp-Gebiet Hopferau'!F25,"A"),""))</f>
        <v/>
      </c>
      <c r="G27" s="152" t="str">
        <f>IF(G26="Individuelle GPT",CONCATENATE(Netzbetreiber!$D$11,'SLP-Temp-Gebiet Hopferau'!G25,"B"),IF('SLP-Temp-Gebiet Hopferau'!G26="Allgemeine GPT",CONCATENATE(Netzbetreiber!$D$11,'SLP-Temp-Gebiet Hopferau'!G25,"A"),""))</f>
        <v/>
      </c>
      <c r="H27" s="152" t="str">
        <f>IF(H26="Individuelle GPT",CONCATENATE(Netzbetreiber!$D$11,'SLP-Temp-Gebiet Hopferau'!H25,"B"),IF('SLP-Temp-Gebiet Hopferau'!H26="Allgemeine GPT",CONCATENATE(Netzbetreiber!$D$11,'SLP-Temp-Gebiet Hopferau'!H25,"A"),""))</f>
        <v/>
      </c>
      <c r="I27" s="152" t="str">
        <f>IF(I26="Individuelle GPT",CONCATENATE(Netzbetreiber!$D$11,'SLP-Temp-Gebiet Hopferau'!I25,"B"),IF('SLP-Temp-Gebiet Hopferau'!I26="Allgemeine GPT",CONCATENATE(Netzbetreiber!$D$11,'SLP-Temp-Gebiet Hopferau'!I25,"A"),""))</f>
        <v/>
      </c>
      <c r="J27" s="152" t="str">
        <f>IF(J26="Individuelle GPT",CONCATENATE(Netzbetreiber!$D$11,'SLP-Temp-Gebiet Hopferau'!J25,"B"),IF('SLP-Temp-Gebiet Hopferau'!J26="Allgemeine GPT",CONCATENATE(Netzbetreiber!$D$11,'SLP-Temp-Gebiet Hopferau'!J25,"A"),""))</f>
        <v/>
      </c>
      <c r="K27" s="152" t="str">
        <f>IF(K26="Individuelle GPT",CONCATENATE(Netzbetreiber!$D$11,'SLP-Temp-Gebiet Hopferau'!K25,"B"),IF('SLP-Temp-Gebiet Hopferau'!K26="Allgemeine GPT",CONCATENATE(Netzbetreiber!$D$11,'SLP-Temp-Gebiet Hopferau'!K25,"A"),""))</f>
        <v/>
      </c>
      <c r="L27" s="152" t="str">
        <f>IF(L26="Individuelle GPT",CONCATENATE(Netzbetreiber!$D$11,'SLP-Temp-Gebiet Hopferau'!L25,"B"),IF('SLP-Temp-Gebiet Hopferau'!L26="Allgemeine GPT",CONCATENATE(Netzbetreiber!$D$11,'SLP-Temp-Gebiet Hopferau'!L25,"A"),""))</f>
        <v/>
      </c>
      <c r="M27" s="152" t="str">
        <f>IF(M26="Individuelle GPT",CONCATENATE(Netzbetreiber!$D$11,'SLP-Temp-Gebiet Hopferau'!M25,"B"),IF('SLP-Temp-Gebiet Hopferau'!M26="Allgemeine GPT",CONCATENATE(Netzbetreiber!$D$11,'SLP-Temp-Gebiet Hopferau'!M25,"A"),""))</f>
        <v/>
      </c>
      <c r="N27" s="152" t="str">
        <f>IF(N26="Individuelle GPT",CONCATENATE(Netzbetreiber!$D$11,'SLP-Temp-Gebiet Hopferau'!N25,"B"),IF('SLP-Temp-Gebiet Hopferau'!N26="Allgemeine GPT",CONCATENATE(Netzbetreiber!$D$11,'SLP-Temp-Gebiet Hopferau'!N25,"A"),""))</f>
        <v/>
      </c>
      <c r="O27" s="150" t="s">
        <v>207</v>
      </c>
      <c r="Q27" s="170"/>
      <c r="R27" s="47" t="s">
        <v>211</v>
      </c>
      <c r="S27" s="47" t="s">
        <v>213</v>
      </c>
    </row>
    <row r="28" spans="2:21">
      <c r="B28" s="16"/>
      <c r="C28" s="153"/>
      <c r="Q28" s="170"/>
    </row>
    <row r="29" spans="2:21">
      <c r="C29" s="38" t="s">
        <v>215</v>
      </c>
      <c r="F29" s="32">
        <v>1</v>
      </c>
      <c r="I29" s="141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0"/>
    </row>
    <row r="31" spans="2:21">
      <c r="B31" s="16"/>
      <c r="C31" s="145" t="s">
        <v>216</v>
      </c>
      <c r="D31" s="146" t="s">
        <v>217</v>
      </c>
      <c r="E31" s="154">
        <v>1</v>
      </c>
      <c r="F31" s="154">
        <v>2</v>
      </c>
      <c r="G31" s="154">
        <v>3</v>
      </c>
      <c r="H31" s="154">
        <v>4</v>
      </c>
      <c r="I31" s="154">
        <v>5</v>
      </c>
      <c r="J31" s="154">
        <v>6</v>
      </c>
      <c r="K31" s="154">
        <v>7</v>
      </c>
      <c r="L31" s="154">
        <v>8</v>
      </c>
      <c r="M31" s="154">
        <v>9</v>
      </c>
      <c r="N31" s="154">
        <v>10</v>
      </c>
      <c r="O31" s="148" t="s">
        <v>193</v>
      </c>
      <c r="Q31" s="170"/>
    </row>
    <row r="32" spans="2:21">
      <c r="B32" s="16"/>
      <c r="C32" s="149" t="s">
        <v>218</v>
      </c>
      <c r="D32" s="151" t="s">
        <v>219</v>
      </c>
      <c r="E32" s="237">
        <f>1-SUMPRODUCT(F30:N30,F32:N32)</f>
        <v>1</v>
      </c>
      <c r="F32" s="237">
        <f>ROUND(F33/$D$33,4)</f>
        <v>0.5</v>
      </c>
      <c r="G32" s="237">
        <f t="shared" ref="G32:N32" si="3">ROUND(G33/$D$33,4)</f>
        <v>0.25</v>
      </c>
      <c r="H32" s="237">
        <f t="shared" si="3"/>
        <v>0.125</v>
      </c>
      <c r="I32" s="237">
        <f t="shared" si="3"/>
        <v>0</v>
      </c>
      <c r="J32" s="237">
        <f t="shared" si="3"/>
        <v>0</v>
      </c>
      <c r="K32" s="237">
        <f t="shared" si="3"/>
        <v>0</v>
      </c>
      <c r="L32" s="237">
        <f t="shared" si="3"/>
        <v>0</v>
      </c>
      <c r="M32" s="237">
        <f t="shared" si="3"/>
        <v>0</v>
      </c>
      <c r="N32" s="237">
        <f t="shared" si="3"/>
        <v>0</v>
      </c>
      <c r="O32" s="150"/>
      <c r="Q32" s="170"/>
    </row>
    <row r="33" spans="2:28">
      <c r="B33" s="16"/>
      <c r="C33" s="149" t="s">
        <v>220</v>
      </c>
      <c r="D33" s="239">
        <f>SUMPRODUCT(E33:N33,E30:N30)</f>
        <v>1</v>
      </c>
      <c r="E33" s="238">
        <v>1</v>
      </c>
      <c r="F33" s="238">
        <v>0.5</v>
      </c>
      <c r="G33" s="238">
        <v>0.25</v>
      </c>
      <c r="H33" s="238">
        <v>0.125</v>
      </c>
      <c r="I33" s="128"/>
      <c r="J33" s="128"/>
      <c r="K33" s="128"/>
      <c r="L33" s="128"/>
      <c r="M33" s="128"/>
      <c r="N33" s="128"/>
      <c r="O33" s="150" t="s">
        <v>197</v>
      </c>
      <c r="Q33" s="170"/>
    </row>
    <row r="34" spans="2:28">
      <c r="B34" s="16"/>
      <c r="C34" s="149" t="s">
        <v>221</v>
      </c>
      <c r="D34" s="126" t="s">
        <v>222</v>
      </c>
      <c r="E34" s="129" t="s">
        <v>223</v>
      </c>
      <c r="F34" s="129" t="s">
        <v>224</v>
      </c>
      <c r="G34" s="129" t="s">
        <v>225</v>
      </c>
      <c r="H34" s="129" t="s">
        <v>226</v>
      </c>
      <c r="I34" s="129"/>
      <c r="J34" s="129"/>
      <c r="K34" s="129"/>
      <c r="L34" s="129"/>
      <c r="M34" s="129"/>
      <c r="N34" s="129"/>
      <c r="O34" s="150" t="s">
        <v>201</v>
      </c>
      <c r="Q34" s="170"/>
      <c r="R34" s="47" t="s">
        <v>223</v>
      </c>
      <c r="S34" s="47" t="s">
        <v>224</v>
      </c>
      <c r="T34" s="47" t="s">
        <v>225</v>
      </c>
      <c r="U34" s="47" t="s">
        <v>226</v>
      </c>
      <c r="V34" s="47" t="s">
        <v>227</v>
      </c>
      <c r="W34" s="47" t="s">
        <v>228</v>
      </c>
      <c r="X34" s="47" t="s">
        <v>229</v>
      </c>
      <c r="Y34" s="47" t="s">
        <v>230</v>
      </c>
      <c r="Z34" s="47" t="s">
        <v>231</v>
      </c>
      <c r="AA34" s="47" t="s">
        <v>232</v>
      </c>
      <c r="AB34" s="47" t="s">
        <v>233</v>
      </c>
    </row>
    <row r="35" spans="2:28">
      <c r="B35" s="16"/>
      <c r="C35" s="149" t="s">
        <v>234</v>
      </c>
      <c r="D35" s="126" t="s">
        <v>235</v>
      </c>
      <c r="E35" s="129" t="s">
        <v>237</v>
      </c>
      <c r="F35" s="129" t="s">
        <v>236</v>
      </c>
      <c r="G35" s="129" t="s">
        <v>236</v>
      </c>
      <c r="H35" s="129" t="s">
        <v>236</v>
      </c>
      <c r="I35" s="134"/>
      <c r="J35" s="134"/>
      <c r="K35" s="134"/>
      <c r="L35" s="134"/>
      <c r="M35" s="134"/>
      <c r="N35" s="134"/>
      <c r="O35" s="150" t="s">
        <v>201</v>
      </c>
      <c r="Q35" s="170"/>
      <c r="R35" s="47" t="s">
        <v>236</v>
      </c>
      <c r="S35" s="47" t="s">
        <v>237</v>
      </c>
    </row>
    <row r="36" spans="2:28">
      <c r="B36" s="16"/>
      <c r="C36" s="149" t="s">
        <v>238</v>
      </c>
      <c r="D36" s="126" t="s">
        <v>239</v>
      </c>
      <c r="E36" s="129" t="s">
        <v>240</v>
      </c>
      <c r="F36" s="129" t="s">
        <v>240</v>
      </c>
      <c r="G36" s="129" t="s">
        <v>240</v>
      </c>
      <c r="H36" s="129" t="s">
        <v>240</v>
      </c>
      <c r="I36" s="129" t="s">
        <v>240</v>
      </c>
      <c r="J36" s="129" t="s">
        <v>240</v>
      </c>
      <c r="K36" s="129" t="s">
        <v>240</v>
      </c>
      <c r="L36" s="129" t="s">
        <v>240</v>
      </c>
      <c r="M36" s="129" t="s">
        <v>240</v>
      </c>
      <c r="N36" s="129" t="s">
        <v>240</v>
      </c>
      <c r="O36" s="150" t="s">
        <v>201</v>
      </c>
      <c r="Q36" s="170"/>
      <c r="R36" s="47" t="s">
        <v>240</v>
      </c>
      <c r="S36" s="47" t="s">
        <v>241</v>
      </c>
      <c r="T36" s="39"/>
    </row>
    <row r="37" spans="2:28">
      <c r="B37" s="16"/>
      <c r="C37" s="152" t="s">
        <v>242</v>
      </c>
      <c r="D37" s="96" t="s">
        <v>243</v>
      </c>
      <c r="E37" s="134" t="s">
        <v>244</v>
      </c>
      <c r="F37" s="134" t="s">
        <v>244</v>
      </c>
      <c r="G37" s="134" t="s">
        <v>245</v>
      </c>
      <c r="H37" s="134" t="s">
        <v>245</v>
      </c>
      <c r="I37" s="134"/>
      <c r="J37" s="134"/>
      <c r="K37" s="134"/>
      <c r="L37" s="134"/>
      <c r="M37" s="134"/>
      <c r="N37" s="134"/>
      <c r="O37" s="150" t="s">
        <v>201</v>
      </c>
      <c r="Q37" s="170"/>
      <c r="R37" s="47" t="s">
        <v>245</v>
      </c>
      <c r="S37" s="47" t="s">
        <v>244</v>
      </c>
    </row>
    <row r="38" spans="2:28" ht="15.75" thickBot="1"/>
    <row r="39" spans="2:28">
      <c r="C39" s="155" t="s">
        <v>246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</row>
    <row r="40" spans="2:28" ht="18">
      <c r="C40" s="158" t="s">
        <v>247</v>
      </c>
      <c r="D40" s="159"/>
      <c r="E40" s="159" t="s">
        <v>248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249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58"/>
      <c r="D42" s="159"/>
      <c r="E42" s="159" t="s">
        <v>250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251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 t="s">
        <v>252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61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58" t="s">
        <v>253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60"/>
    </row>
    <row r="47" spans="2:28">
      <c r="C47" s="161" t="s">
        <v>254</v>
      </c>
      <c r="D47" s="162" t="s">
        <v>255</v>
      </c>
      <c r="E47" s="242">
        <v>1</v>
      </c>
      <c r="F47" s="242">
        <v>0</v>
      </c>
      <c r="G47" s="242">
        <v>0</v>
      </c>
      <c r="H47" s="242">
        <v>0</v>
      </c>
      <c r="I47" s="242">
        <v>0</v>
      </c>
      <c r="J47" s="242" t="s">
        <v>256</v>
      </c>
      <c r="K47" s="159"/>
      <c r="L47" s="159"/>
      <c r="M47" s="159"/>
      <c r="N47" s="159"/>
      <c r="O47" s="160"/>
    </row>
    <row r="48" spans="2:28">
      <c r="C48" s="161" t="s">
        <v>257</v>
      </c>
      <c r="D48" s="162" t="s">
        <v>255</v>
      </c>
      <c r="E48" s="242">
        <v>1</v>
      </c>
      <c r="F48" s="242">
        <v>0.5</v>
      </c>
      <c r="G48" s="242">
        <v>0.25</v>
      </c>
      <c r="H48" s="242">
        <v>0.125</v>
      </c>
      <c r="I48" s="242">
        <v>0</v>
      </c>
      <c r="J48" s="242" t="s">
        <v>256</v>
      </c>
      <c r="K48" s="159"/>
      <c r="L48" s="159"/>
      <c r="M48" s="159"/>
      <c r="N48" s="159"/>
      <c r="O48" s="160"/>
    </row>
    <row r="49" spans="2:15" ht="15.75" thickBot="1">
      <c r="C49" s="163"/>
      <c r="D49" s="164"/>
      <c r="E49" s="165"/>
      <c r="F49" s="165"/>
      <c r="G49" s="165"/>
      <c r="H49" s="165"/>
      <c r="I49" s="165"/>
      <c r="J49" s="166"/>
      <c r="K49" s="167"/>
      <c r="L49" s="167"/>
      <c r="M49" s="167"/>
      <c r="N49" s="167"/>
      <c r="O49" s="168"/>
    </row>
    <row r="50" spans="2:15"/>
    <row r="51" spans="2:15" ht="18.75">
      <c r="B51" s="144" t="s">
        <v>258</v>
      </c>
    </row>
    <row r="52" spans="2:15">
      <c r="I52" s="1"/>
    </row>
    <row r="53" spans="2:15">
      <c r="C53" s="38" t="s">
        <v>259</v>
      </c>
      <c r="F53" s="130">
        <f>F18</f>
        <v>1</v>
      </c>
      <c r="I53" s="141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5" t="s">
        <v>191</v>
      </c>
      <c r="D55" s="146" t="s">
        <v>192</v>
      </c>
      <c r="E55" s="147">
        <v>1</v>
      </c>
      <c r="F55" s="147">
        <v>2</v>
      </c>
      <c r="G55" s="147">
        <v>3</v>
      </c>
      <c r="H55" s="147">
        <v>4</v>
      </c>
      <c r="I55" s="147">
        <v>5</v>
      </c>
      <c r="J55" s="147">
        <v>6</v>
      </c>
      <c r="K55" s="147">
        <v>7</v>
      </c>
      <c r="L55" s="147">
        <v>8</v>
      </c>
      <c r="M55" s="147">
        <v>9</v>
      </c>
      <c r="N55" s="147">
        <v>10</v>
      </c>
      <c r="O55" s="148" t="s">
        <v>193</v>
      </c>
    </row>
    <row r="56" spans="2:15">
      <c r="B56" s="16"/>
      <c r="C56" s="149" t="s">
        <v>194</v>
      </c>
      <c r="D56" s="126" t="s">
        <v>195</v>
      </c>
      <c r="E56" s="237">
        <f>1-SUMPRODUCT(F54:N54,F56:N56)</f>
        <v>1</v>
      </c>
      <c r="F56" s="237">
        <f>ROUND(F57/$D$57,4)</f>
        <v>1</v>
      </c>
      <c r="G56" s="237">
        <f t="shared" ref="G56:N56" si="5">ROUND(G57/$D$57,4)</f>
        <v>0</v>
      </c>
      <c r="H56" s="237">
        <f t="shared" si="5"/>
        <v>0</v>
      </c>
      <c r="I56" s="237">
        <f t="shared" si="5"/>
        <v>0</v>
      </c>
      <c r="J56" s="237">
        <f t="shared" si="5"/>
        <v>0</v>
      </c>
      <c r="K56" s="237">
        <f t="shared" si="5"/>
        <v>0</v>
      </c>
      <c r="L56" s="237">
        <f t="shared" si="5"/>
        <v>0</v>
      </c>
      <c r="M56" s="237">
        <f t="shared" si="5"/>
        <v>0</v>
      </c>
      <c r="N56" s="237">
        <f t="shared" si="5"/>
        <v>0</v>
      </c>
      <c r="O56" s="150"/>
    </row>
    <row r="57" spans="2:15">
      <c r="B57" s="16"/>
      <c r="C57" s="149" t="s">
        <v>196</v>
      </c>
      <c r="D57" s="151">
        <f>SUMPRODUCT(E57:N57,E54:N54)</f>
        <v>1</v>
      </c>
      <c r="E57" s="238">
        <f>E22</f>
        <v>1</v>
      </c>
      <c r="F57" s="238">
        <f t="shared" ref="F57:N61" si="6">F22</f>
        <v>1</v>
      </c>
      <c r="G57" s="238">
        <f t="shared" si="6"/>
        <v>0</v>
      </c>
      <c r="H57" s="238">
        <f t="shared" si="6"/>
        <v>0</v>
      </c>
      <c r="I57" s="238">
        <f t="shared" si="6"/>
        <v>0</v>
      </c>
      <c r="J57" s="238">
        <f t="shared" si="6"/>
        <v>0</v>
      </c>
      <c r="K57" s="238">
        <f t="shared" si="6"/>
        <v>0</v>
      </c>
      <c r="L57" s="238">
        <f t="shared" si="6"/>
        <v>0</v>
      </c>
      <c r="M57" s="238">
        <f t="shared" si="6"/>
        <v>0</v>
      </c>
      <c r="N57" s="238">
        <f t="shared" si="6"/>
        <v>0</v>
      </c>
      <c r="O57" s="150" t="s">
        <v>197</v>
      </c>
    </row>
    <row r="58" spans="2:15">
      <c r="B58" s="16"/>
      <c r="C58" s="149" t="s">
        <v>198</v>
      </c>
      <c r="D58" s="152"/>
      <c r="E58" s="129" t="str">
        <f>E23</f>
        <v>MeteoGroup</v>
      </c>
      <c r="F58" s="129" t="str">
        <f t="shared" si="6"/>
        <v>DWD</v>
      </c>
      <c r="G58" s="129" t="str">
        <f t="shared" si="6"/>
        <v>DWD</v>
      </c>
      <c r="H58" s="129" t="str">
        <f t="shared" si="6"/>
        <v>DWD</v>
      </c>
      <c r="I58" s="129" t="str">
        <f t="shared" si="6"/>
        <v>DWD</v>
      </c>
      <c r="J58" s="129" t="str">
        <f t="shared" si="6"/>
        <v>DWD</v>
      </c>
      <c r="K58" s="129" t="str">
        <f t="shared" si="6"/>
        <v>DWD</v>
      </c>
      <c r="L58" s="129" t="str">
        <f t="shared" si="6"/>
        <v>DWD</v>
      </c>
      <c r="M58" s="129" t="str">
        <f t="shared" si="6"/>
        <v>DWD</v>
      </c>
      <c r="N58" s="129" t="str">
        <f t="shared" si="6"/>
        <v>DWD</v>
      </c>
      <c r="O58" s="150" t="s">
        <v>201</v>
      </c>
    </row>
    <row r="59" spans="2:15">
      <c r="B59" s="16"/>
      <c r="C59" s="149" t="s">
        <v>202</v>
      </c>
      <c r="D59" s="152"/>
      <c r="E59" s="129" t="str">
        <f>E24</f>
        <v>Hopferau</v>
      </c>
      <c r="F59" s="129" t="str">
        <f t="shared" si="6"/>
        <v>DEF-St.</v>
      </c>
      <c r="G59" s="129">
        <f t="shared" si="6"/>
        <v>0</v>
      </c>
      <c r="H59" s="129">
        <f t="shared" si="6"/>
        <v>0</v>
      </c>
      <c r="I59" s="129">
        <f t="shared" si="6"/>
        <v>0</v>
      </c>
      <c r="J59" s="129">
        <f t="shared" si="6"/>
        <v>0</v>
      </c>
      <c r="K59" s="129">
        <f t="shared" si="6"/>
        <v>0</v>
      </c>
      <c r="L59" s="129">
        <f t="shared" si="6"/>
        <v>0</v>
      </c>
      <c r="M59" s="129">
        <f t="shared" si="6"/>
        <v>0</v>
      </c>
      <c r="N59" s="129">
        <f t="shared" si="6"/>
        <v>0</v>
      </c>
      <c r="O59" s="150" t="s">
        <v>204</v>
      </c>
    </row>
    <row r="60" spans="2:15">
      <c r="B60" s="16"/>
      <c r="C60" s="149" t="s">
        <v>205</v>
      </c>
      <c r="D60" s="152"/>
      <c r="E60" s="129">
        <f>E25</f>
        <v>109510</v>
      </c>
      <c r="F60" s="129" t="str">
        <f t="shared" si="6"/>
        <v>xxxxx</v>
      </c>
      <c r="G60" s="129">
        <f t="shared" si="6"/>
        <v>0</v>
      </c>
      <c r="H60" s="129">
        <f t="shared" si="6"/>
        <v>0</v>
      </c>
      <c r="I60" s="129">
        <f t="shared" si="6"/>
        <v>0</v>
      </c>
      <c r="J60" s="129">
        <f t="shared" si="6"/>
        <v>0</v>
      </c>
      <c r="K60" s="129">
        <f t="shared" si="6"/>
        <v>0</v>
      </c>
      <c r="L60" s="129">
        <f t="shared" si="6"/>
        <v>0</v>
      </c>
      <c r="M60" s="129">
        <f t="shared" si="6"/>
        <v>0</v>
      </c>
      <c r="N60" s="129">
        <f t="shared" si="6"/>
        <v>0</v>
      </c>
      <c r="O60" s="150" t="s">
        <v>207</v>
      </c>
    </row>
    <row r="61" spans="2:15">
      <c r="B61" s="16"/>
      <c r="C61" s="149" t="s">
        <v>209</v>
      </c>
      <c r="D61" s="152"/>
      <c r="E61" s="131" t="s">
        <v>211</v>
      </c>
      <c r="F61" s="131" t="str">
        <f t="shared" si="6"/>
        <v>Temp. (2m)</v>
      </c>
      <c r="G61" s="131" t="str">
        <f t="shared" si="6"/>
        <v>Temp. (2m)</v>
      </c>
      <c r="H61" s="131" t="str">
        <f t="shared" si="6"/>
        <v>Temp. (2m)</v>
      </c>
      <c r="I61" s="131" t="str">
        <f t="shared" si="6"/>
        <v>Temp. (2m)</v>
      </c>
      <c r="J61" s="131" t="str">
        <f t="shared" si="6"/>
        <v>Temp. (2m)</v>
      </c>
      <c r="K61" s="131" t="str">
        <f t="shared" si="6"/>
        <v>Temp. (2m)</v>
      </c>
      <c r="L61" s="131" t="str">
        <f t="shared" si="6"/>
        <v>Temp. (2m)</v>
      </c>
      <c r="M61" s="131" t="str">
        <f t="shared" si="6"/>
        <v>Temp. (2m)</v>
      </c>
      <c r="N61" s="131" t="str">
        <f t="shared" si="6"/>
        <v>Temp. (2m)</v>
      </c>
      <c r="O61" s="150" t="s">
        <v>201</v>
      </c>
    </row>
    <row r="62" spans="2:15"/>
    <row r="63" spans="2:15">
      <c r="C63" s="38" t="s">
        <v>215</v>
      </c>
      <c r="F63" s="130">
        <v>1</v>
      </c>
    </row>
    <row r="64" spans="2:15" ht="15" customHeight="1">
      <c r="E64" s="27">
        <f>IF(E65&gt;$F$63,0,1)</f>
        <v>1</v>
      </c>
      <c r="F64" s="27">
        <f t="shared" ref="F64:N64" si="7">IF(F65&gt;$F$63,0,1)</f>
        <v>0</v>
      </c>
      <c r="G64" s="27">
        <f t="shared" si="7"/>
        <v>0</v>
      </c>
      <c r="H64" s="27">
        <f t="shared" si="7"/>
        <v>0</v>
      </c>
      <c r="I64" s="27">
        <f t="shared" si="7"/>
        <v>0</v>
      </c>
      <c r="J64" s="27">
        <f t="shared" si="7"/>
        <v>0</v>
      </c>
      <c r="K64" s="27">
        <f t="shared" si="7"/>
        <v>0</v>
      </c>
      <c r="L64" s="27">
        <f t="shared" si="7"/>
        <v>0</v>
      </c>
      <c r="M64" s="27">
        <f t="shared" si="7"/>
        <v>0</v>
      </c>
      <c r="N64" s="27">
        <f t="shared" si="7"/>
        <v>0</v>
      </c>
    </row>
    <row r="65" spans="2:15" ht="18" customHeight="1">
      <c r="C65" s="145" t="s">
        <v>216</v>
      </c>
      <c r="D65" s="146" t="s">
        <v>217</v>
      </c>
      <c r="E65" s="154">
        <v>1</v>
      </c>
      <c r="F65" s="154">
        <v>2</v>
      </c>
      <c r="G65" s="154">
        <v>3</v>
      </c>
      <c r="H65" s="154">
        <v>4</v>
      </c>
      <c r="I65" s="154">
        <v>5</v>
      </c>
      <c r="J65" s="154">
        <v>6</v>
      </c>
      <c r="K65" s="154">
        <v>7</v>
      </c>
      <c r="L65" s="154">
        <v>8</v>
      </c>
      <c r="M65" s="154">
        <v>9</v>
      </c>
      <c r="N65" s="154">
        <v>10</v>
      </c>
      <c r="O65" s="148" t="s">
        <v>193</v>
      </c>
    </row>
    <row r="66" spans="2:15">
      <c r="B66" s="16"/>
      <c r="C66" s="149" t="s">
        <v>218</v>
      </c>
      <c r="D66" s="151" t="s">
        <v>219</v>
      </c>
      <c r="E66" s="237">
        <f>1-SUMPRODUCT(F64:N64,F66:N66)</f>
        <v>1</v>
      </c>
      <c r="F66" s="237">
        <f>ROUND(F67/$D$67,4)</f>
        <v>0.5</v>
      </c>
      <c r="G66" s="237">
        <f t="shared" ref="G66:N66" si="8">ROUND(G67/$D$67,4)</f>
        <v>0.25</v>
      </c>
      <c r="H66" s="237">
        <f t="shared" si="8"/>
        <v>0.125</v>
      </c>
      <c r="I66" s="237">
        <f t="shared" si="8"/>
        <v>0</v>
      </c>
      <c r="J66" s="237">
        <f t="shared" si="8"/>
        <v>0</v>
      </c>
      <c r="K66" s="237">
        <f t="shared" si="8"/>
        <v>0</v>
      </c>
      <c r="L66" s="237">
        <f t="shared" si="8"/>
        <v>0</v>
      </c>
      <c r="M66" s="237">
        <f t="shared" si="8"/>
        <v>0</v>
      </c>
      <c r="N66" s="237">
        <f t="shared" si="8"/>
        <v>0</v>
      </c>
      <c r="O66" s="150"/>
    </row>
    <row r="67" spans="2:15">
      <c r="B67" s="16"/>
      <c r="C67" s="149" t="s">
        <v>220</v>
      </c>
      <c r="D67" s="151">
        <f>SUMPRODUCT(E67:N67,E64:N64)</f>
        <v>1</v>
      </c>
      <c r="E67" s="243">
        <f>E33</f>
        <v>1</v>
      </c>
      <c r="F67" s="243">
        <f t="shared" ref="F67:N71" si="9">F33</f>
        <v>0.5</v>
      </c>
      <c r="G67" s="243">
        <f t="shared" si="9"/>
        <v>0.25</v>
      </c>
      <c r="H67" s="243">
        <f t="shared" si="9"/>
        <v>0.125</v>
      </c>
      <c r="I67" s="243">
        <f t="shared" si="9"/>
        <v>0</v>
      </c>
      <c r="J67" s="243">
        <f t="shared" si="9"/>
        <v>0</v>
      </c>
      <c r="K67" s="243">
        <f t="shared" si="9"/>
        <v>0</v>
      </c>
      <c r="L67" s="243">
        <f t="shared" si="9"/>
        <v>0</v>
      </c>
      <c r="M67" s="243">
        <f t="shared" si="9"/>
        <v>0</v>
      </c>
      <c r="N67" s="243">
        <f t="shared" si="9"/>
        <v>0</v>
      </c>
      <c r="O67" s="150" t="s">
        <v>197</v>
      </c>
    </row>
    <row r="68" spans="2:15">
      <c r="B68" s="16"/>
      <c r="C68" s="149" t="s">
        <v>221</v>
      </c>
      <c r="D68" s="126" t="s">
        <v>222</v>
      </c>
      <c r="E68" s="129" t="str">
        <f>E34</f>
        <v>D</v>
      </c>
      <c r="F68" s="129" t="str">
        <f t="shared" si="9"/>
        <v>D-1</v>
      </c>
      <c r="G68" s="129" t="str">
        <f t="shared" si="9"/>
        <v>D-2</v>
      </c>
      <c r="H68" s="129" t="str">
        <f t="shared" si="9"/>
        <v>D-3</v>
      </c>
      <c r="I68" s="129">
        <f t="shared" si="9"/>
        <v>0</v>
      </c>
      <c r="J68" s="129">
        <f t="shared" si="9"/>
        <v>0</v>
      </c>
      <c r="K68" s="129">
        <f t="shared" si="9"/>
        <v>0</v>
      </c>
      <c r="L68" s="129">
        <f t="shared" si="9"/>
        <v>0</v>
      </c>
      <c r="M68" s="129">
        <f t="shared" si="9"/>
        <v>0</v>
      </c>
      <c r="N68" s="129">
        <f t="shared" si="9"/>
        <v>0</v>
      </c>
      <c r="O68" s="150" t="s">
        <v>201</v>
      </c>
    </row>
    <row r="69" spans="2:15">
      <c r="B69" s="16"/>
      <c r="C69" s="149" t="s">
        <v>234</v>
      </c>
      <c r="D69" s="126" t="s">
        <v>235</v>
      </c>
      <c r="E69" s="132" t="s">
        <v>237</v>
      </c>
      <c r="F69" s="132" t="str">
        <f t="shared" si="9"/>
        <v>Gastag</v>
      </c>
      <c r="G69" s="132" t="str">
        <f t="shared" si="9"/>
        <v>Gastag</v>
      </c>
      <c r="H69" s="132" t="str">
        <f t="shared" si="9"/>
        <v>Gastag</v>
      </c>
      <c r="I69" s="134">
        <f t="shared" si="9"/>
        <v>0</v>
      </c>
      <c r="J69" s="134">
        <f t="shared" si="9"/>
        <v>0</v>
      </c>
      <c r="K69" s="134">
        <f t="shared" si="9"/>
        <v>0</v>
      </c>
      <c r="L69" s="134">
        <f t="shared" si="9"/>
        <v>0</v>
      </c>
      <c r="M69" s="134">
        <f t="shared" si="9"/>
        <v>0</v>
      </c>
      <c r="N69" s="134">
        <f t="shared" si="9"/>
        <v>0</v>
      </c>
      <c r="O69" s="150" t="s">
        <v>201</v>
      </c>
    </row>
    <row r="70" spans="2:15">
      <c r="B70" s="16"/>
      <c r="C70" s="149" t="s">
        <v>238</v>
      </c>
      <c r="D70" s="126" t="s">
        <v>239</v>
      </c>
      <c r="E70" s="132" t="str">
        <f>E36</f>
        <v>CET/CEST</v>
      </c>
      <c r="F70" s="132" t="str">
        <f t="shared" si="9"/>
        <v>CET/CEST</v>
      </c>
      <c r="G70" s="132" t="str">
        <f t="shared" si="9"/>
        <v>CET/CEST</v>
      </c>
      <c r="H70" s="132" t="str">
        <f t="shared" si="9"/>
        <v>CET/CEST</v>
      </c>
      <c r="I70" s="134" t="str">
        <f t="shared" si="9"/>
        <v>CET/CEST</v>
      </c>
      <c r="J70" s="134" t="str">
        <f t="shared" si="9"/>
        <v>CET/CEST</v>
      </c>
      <c r="K70" s="134" t="str">
        <f t="shared" si="9"/>
        <v>CET/CEST</v>
      </c>
      <c r="L70" s="134" t="str">
        <f t="shared" si="9"/>
        <v>CET/CEST</v>
      </c>
      <c r="M70" s="134" t="str">
        <f t="shared" si="9"/>
        <v>CET/CEST</v>
      </c>
      <c r="N70" s="134" t="str">
        <f t="shared" si="9"/>
        <v>CET/CEST</v>
      </c>
      <c r="O70" s="150" t="s">
        <v>201</v>
      </c>
    </row>
    <row r="71" spans="2:15">
      <c r="B71" s="16"/>
      <c r="C71" s="152" t="s">
        <v>242</v>
      </c>
      <c r="D71" s="96" t="s">
        <v>243</v>
      </c>
      <c r="E71" s="135" t="s">
        <v>245</v>
      </c>
      <c r="F71" s="135" t="s">
        <v>245</v>
      </c>
      <c r="G71" s="135" t="str">
        <f t="shared" si="9"/>
        <v>Temp.-IST</v>
      </c>
      <c r="H71" s="135" t="str">
        <f t="shared" si="9"/>
        <v>Temp.-IST</v>
      </c>
      <c r="I71" s="135">
        <f t="shared" si="9"/>
        <v>0</v>
      </c>
      <c r="J71" s="135">
        <f t="shared" si="9"/>
        <v>0</v>
      </c>
      <c r="K71" s="135">
        <f t="shared" si="9"/>
        <v>0</v>
      </c>
      <c r="L71" s="135">
        <f t="shared" si="9"/>
        <v>0</v>
      </c>
      <c r="M71" s="135">
        <f t="shared" si="9"/>
        <v>0</v>
      </c>
      <c r="N71" s="135">
        <f t="shared" si="9"/>
        <v>0</v>
      </c>
      <c r="O71" s="150" t="s">
        <v>201</v>
      </c>
    </row>
    <row r="72" spans="2:15"/>
    <row r="73" spans="2:15" ht="15.75" customHeight="1">
      <c r="C73" s="292" t="s">
        <v>260</v>
      </c>
      <c r="D73" s="292"/>
      <c r="E73" s="292"/>
      <c r="F73" s="292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56" priority="1">
      <formula>IF(E$20&gt;$F$18,1,0)</formula>
    </cfRule>
  </conditionalFormatting>
  <conditionalFormatting sqref="E22:N25">
    <cfRule type="expression" dxfId="55" priority="2">
      <formula>IF(E$20&lt;=$F$18,1,0)</formula>
    </cfRule>
  </conditionalFormatting>
  <conditionalFormatting sqref="E26:N26">
    <cfRule type="expression" dxfId="54" priority="11">
      <formula>IF(E$20&lt;=$F$18,1,0)</formula>
    </cfRule>
    <cfRule type="expression" dxfId="53" priority="12">
      <formula>IF(E$20&lt;=$F$18,1,0)</formula>
    </cfRule>
  </conditionalFormatting>
  <conditionalFormatting sqref="E32:N37">
    <cfRule type="expression" dxfId="52" priority="7">
      <formula>IF(E$31&gt;$F$29,1,0)</formula>
    </cfRule>
  </conditionalFormatting>
  <conditionalFormatting sqref="E33:N37">
    <cfRule type="expression" dxfId="51" priority="13">
      <formula>IF(E$31&lt;=$F$29,1,0)</formula>
    </cfRule>
  </conditionalFormatting>
  <conditionalFormatting sqref="E56:N61">
    <cfRule type="expression" dxfId="50" priority="8">
      <formula>IF(E$55&gt;$F$53,1,0)</formula>
    </cfRule>
  </conditionalFormatting>
  <conditionalFormatting sqref="E57:N60">
    <cfRule type="expression" dxfId="49" priority="10">
      <formula>IF(E$55&lt;=$F$53,1,0)</formula>
    </cfRule>
  </conditionalFormatting>
  <conditionalFormatting sqref="E61:N61">
    <cfRule type="expression" dxfId="48" priority="9">
      <formula>IF(E$55&lt;=$F$53,1,0)</formula>
    </cfRule>
  </conditionalFormatting>
  <conditionalFormatting sqref="E66:N71">
    <cfRule type="expression" dxfId="47" priority="3">
      <formula>IF(E$65&gt;$F$63,1,0)</formula>
    </cfRule>
  </conditionalFormatting>
  <conditionalFormatting sqref="E67:N70">
    <cfRule type="expression" dxfId="46" priority="4">
      <formula>IF(E$65&lt;=$F$63,1,0)</formula>
    </cfRule>
  </conditionalFormatting>
  <conditionalFormatting sqref="E71:N71">
    <cfRule type="expression" dxfId="45" priority="6">
      <formula>IF(E$65&lt;=$F$63,1,0)</formula>
    </cfRule>
  </conditionalFormatting>
  <conditionalFormatting sqref="H8:H11">
    <cfRule type="expression" dxfId="44" priority="5">
      <formula>IF($F$9=1,1,0)</formula>
    </cfRule>
  </conditionalFormatting>
  <dataValidations count="14">
    <dataValidation type="whole" allowBlank="1" showInputMessage="1" showErrorMessage="1" sqref="F9" xr:uid="{319F9493-8375-4BE9-A2E0-3159C8369178}">
      <formula1>1</formula1>
      <formula2>20</formula2>
    </dataValidation>
    <dataValidation type="list" allowBlank="1" showInputMessage="1" showErrorMessage="1" sqref="E37:N37 E71:N71" xr:uid="{3BB70367-F6C3-4888-BB16-6E11E557B1D4}">
      <formula1>$R$37:$S$37</formula1>
    </dataValidation>
    <dataValidation type="list" allowBlank="1" showInputMessage="1" showErrorMessage="1" errorTitle="Prognosezeitraum" error="Werte zwischen 0 - 240h" sqref="E34:N34 E68:N68" xr:uid="{F3F54EE3-C8B7-4AC9-B8E3-1D877D0A9772}">
      <formula1>$R$34:$AB$34</formula1>
    </dataValidation>
    <dataValidation type="list" allowBlank="1" showInputMessage="1" showErrorMessage="1" sqref="E35:N35 E69:N69" xr:uid="{312C1739-37F1-4ECF-B54C-1CCE9D1DD3D5}">
      <formula1>$R$35:$S$35</formula1>
    </dataValidation>
    <dataValidation type="list" allowBlank="1" showInputMessage="1" showErrorMessage="1" sqref="E23:N23 E58:N58" xr:uid="{9E99A821-89A8-41C1-9CFC-712E1EF38408}">
      <formula1>$R$23:$T$23</formula1>
    </dataValidation>
    <dataValidation type="list" allowBlank="1" showInputMessage="1" showErrorMessage="1" sqref="F53" xr:uid="{A7B18707-F67D-4EC1-91D7-F7C64A40E526}">
      <formula1>$E$55:$N$55</formula1>
    </dataValidation>
    <dataValidation type="list" allowBlank="1" showInputMessage="1" showErrorMessage="1" sqref="F18" xr:uid="{8C1E5F9B-9177-428B-BD5C-9AF1F7EA6453}">
      <formula1>$E$20:$N$20</formula1>
    </dataValidation>
    <dataValidation type="list" allowBlank="1" showInputMessage="1" showErrorMessage="1" sqref="F29" xr:uid="{3CF2D88E-3455-4620-8E35-3D5B5623EF24}">
      <formula1>$E$31:$N$31</formula1>
    </dataValidation>
    <dataValidation type="list" allowBlank="1" showInputMessage="1" showErrorMessage="1" sqref="F63" xr:uid="{EE61C974-2A6A-4A6C-B4F4-6505601FDFD0}">
      <formula1>$E$65:$N$65</formula1>
    </dataValidation>
    <dataValidation type="list" allowBlank="1" showInputMessage="1" showErrorMessage="1" sqref="F14:F15" xr:uid="{E750696E-8D02-4B59-B418-C3B6D2B31B6F}">
      <formula1>$R$15:$AV$15</formula1>
    </dataValidation>
    <dataValidation type="list" allowBlank="1" showInputMessage="1" showErrorMessage="1" sqref="G14:G15" xr:uid="{93CB010C-AD77-4F52-9D8C-D5183DC66FA8}">
      <formula1>$R$14:$AC$14</formula1>
    </dataValidation>
    <dataValidation type="list" allowBlank="1" showInputMessage="1" showErrorMessage="1" sqref="E36:N36 E70:N70" xr:uid="{78A10F91-BA81-466C-947C-B7C97F5B7EA4}">
      <formula1>$R$36:$S$36</formula1>
    </dataValidation>
    <dataValidation type="list" allowBlank="1" showInputMessage="1" showErrorMessage="1" sqref="E26:N26" xr:uid="{1AB47699-6101-4666-B2EA-1275A442B4F4}">
      <formula1>$R$26:$U$26</formula1>
    </dataValidation>
    <dataValidation type="list" allowBlank="1" showInputMessage="1" showErrorMessage="1" sqref="E61:N61" xr:uid="{C564806B-C3DC-4113-89D7-81D114EB2B9A}">
      <formula1>$R$27:$S$27</formula1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7D4A45-BFE1-4E31-8760-336E129A8559}">
          <x14:formula1>
            <xm:f>'SLP-Verfahren'!$H$44:$V$44</xm:f>
          </x14:formula1>
          <xm:sqref>F10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6216A-9570-428B-B683-7A6B64E57202}">
  <sheetPr>
    <tabColor rgb="FFFF0000"/>
    <pageSetUpPr fitToPage="1"/>
  </sheetPr>
  <dimension ref="A1:DV79"/>
  <sheetViews>
    <sheetView showGridLines="0" zoomScale="85" zoomScaleNormal="85" workbookViewId="0">
      <selection activeCell="E35" sqref="E35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8.42578125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7" hidden="1" customWidth="1"/>
    <col min="19" max="19" width="13.42578125" style="47" hidden="1" customWidth="1"/>
    <col min="20" max="20" width="23.5703125" style="47" hidden="1" customWidth="1"/>
    <col min="21" max="21" width="5.42578125" style="47" hidden="1" customWidth="1"/>
    <col min="22" max="22" width="5" style="47" hidden="1" customWidth="1"/>
    <col min="23" max="23" width="5.28515625" style="47" hidden="1" customWidth="1"/>
    <col min="24" max="24" width="5" style="47" hidden="1" customWidth="1"/>
    <col min="25" max="25" width="8.140625" style="47" hidden="1" customWidth="1"/>
    <col min="26" max="26" width="11.7109375" style="47" hidden="1" customWidth="1"/>
    <col min="27" max="27" width="8.85546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2578125" style="39" hidden="1" customWidth="1"/>
    <col min="38" max="38" width="4" style="39" hidden="1" customWidth="1"/>
    <col min="39" max="47" width="4.42578125" style="39" hidden="1" customWidth="1"/>
    <col min="48" max="48" width="4" style="39" hidden="1" customWidth="1"/>
    <col min="49" max="126" width="0" style="39" hidden="1" customWidth="1"/>
    <col min="127" max="16384" width="1" style="39" hidden="1"/>
  </cols>
  <sheetData>
    <row r="1" spans="1:56" ht="75" customHeight="1"/>
    <row r="2" spans="1:56" ht="23.25">
      <c r="B2" s="6" t="s">
        <v>148</v>
      </c>
    </row>
    <row r="3" spans="1:56" ht="15" customHeight="1">
      <c r="B3" s="6"/>
    </row>
    <row r="4" spans="1:56">
      <c r="C4" s="38" t="s">
        <v>71</v>
      </c>
      <c r="D4" s="39"/>
      <c r="E4" s="40" t="str">
        <f>'SLP-Verfahren'!D5</f>
        <v>schwaben netz gmbh</v>
      </c>
    </row>
    <row r="5" spans="1:56">
      <c r="C5" s="38" t="s">
        <v>72</v>
      </c>
      <c r="D5" s="39"/>
      <c r="E5" s="40" t="str">
        <f>Netzbetreiber!D28</f>
        <v>schwaben netz</v>
      </c>
    </row>
    <row r="6" spans="1:56">
      <c r="C6" s="38" t="s">
        <v>73</v>
      </c>
      <c r="D6" s="39"/>
      <c r="E6" s="289" t="str">
        <f>'SLP-Verfahren'!D7</f>
        <v>9870032500000</v>
      </c>
    </row>
    <row r="7" spans="1:56">
      <c r="C7" s="38" t="s">
        <v>74</v>
      </c>
      <c r="D7" s="39"/>
      <c r="E7" s="33">
        <f>'SLP-Verfahren'!D8</f>
        <v>45748</v>
      </c>
    </row>
    <row r="8" spans="1:56">
      <c r="H8" s="66"/>
    </row>
    <row r="9" spans="1:56">
      <c r="C9" s="38" t="s">
        <v>151</v>
      </c>
      <c r="F9" s="127">
        <f>'SLP-Verfahren'!D43</f>
        <v>5</v>
      </c>
      <c r="H9" s="141"/>
    </row>
    <row r="10" spans="1:56">
      <c r="C10" s="38" t="s">
        <v>153</v>
      </c>
      <c r="F10" s="246">
        <v>4</v>
      </c>
      <c r="G10" s="39"/>
      <c r="H10" s="141"/>
    </row>
    <row r="11" spans="1:56">
      <c r="C11" s="38" t="s">
        <v>155</v>
      </c>
      <c r="F11" s="244" t="str">
        <f>INDEX('SLP-Verfahren'!D45:D59,'SLP-Temp-Gebiet Kaufbeuren'!F10)</f>
        <v>Kaufbeuren</v>
      </c>
      <c r="G11" s="247"/>
      <c r="H11" s="66"/>
    </row>
    <row r="12" spans="1:56"/>
    <row r="13" spans="1:56" ht="18" customHeight="1">
      <c r="C13" s="290" t="s">
        <v>156</v>
      </c>
      <c r="D13" s="290"/>
      <c r="E13" s="290"/>
      <c r="F13" s="16" t="s">
        <v>157</v>
      </c>
      <c r="G13" t="s">
        <v>158</v>
      </c>
      <c r="H13" s="217" t="s">
        <v>159</v>
      </c>
      <c r="I13" s="39"/>
    </row>
    <row r="14" spans="1:56" ht="19.5" customHeight="1">
      <c r="C14" s="291" t="s">
        <v>160</v>
      </c>
      <c r="D14" s="291"/>
      <c r="E14" s="5" t="s">
        <v>161</v>
      </c>
      <c r="F14" s="218" t="s">
        <v>100</v>
      </c>
      <c r="G14" s="219" t="s">
        <v>162</v>
      </c>
      <c r="H14" s="34">
        <v>0</v>
      </c>
      <c r="I14" s="39"/>
      <c r="O14" s="142" t="s">
        <v>163</v>
      </c>
      <c r="R14" s="47" t="s">
        <v>164</v>
      </c>
      <c r="S14" s="47" t="s">
        <v>165</v>
      </c>
      <c r="T14" s="47" t="s">
        <v>166</v>
      </c>
      <c r="U14" s="47" t="s">
        <v>167</v>
      </c>
      <c r="V14" s="47" t="s">
        <v>168</v>
      </c>
      <c r="W14" s="47" t="s">
        <v>169</v>
      </c>
      <c r="X14" s="47" t="s">
        <v>170</v>
      </c>
      <c r="Y14" s="47" t="s">
        <v>171</v>
      </c>
      <c r="Z14" s="47" t="s">
        <v>172</v>
      </c>
      <c r="AA14" s="47" t="s">
        <v>162</v>
      </c>
      <c r="AB14" s="47" t="s">
        <v>173</v>
      </c>
      <c r="AC14" s="47" t="s">
        <v>174</v>
      </c>
    </row>
    <row r="15" spans="1:56" ht="19.5" customHeight="1">
      <c r="C15" s="291" t="s">
        <v>175</v>
      </c>
      <c r="D15" s="291"/>
      <c r="E15" s="5" t="s">
        <v>161</v>
      </c>
      <c r="F15" s="218" t="s">
        <v>25</v>
      </c>
      <c r="G15" s="219" t="s">
        <v>166</v>
      </c>
      <c r="H15" s="34">
        <v>0</v>
      </c>
      <c r="I15" s="39"/>
      <c r="O15" s="133" t="s">
        <v>176</v>
      </c>
      <c r="R15" s="216" t="s">
        <v>25</v>
      </c>
      <c r="S15" s="216" t="s">
        <v>27</v>
      </c>
      <c r="T15" s="216" t="s">
        <v>29</v>
      </c>
      <c r="U15" s="216" t="s">
        <v>31</v>
      </c>
      <c r="V15" s="216" t="s">
        <v>33</v>
      </c>
      <c r="W15" s="216" t="s">
        <v>36</v>
      </c>
      <c r="X15" s="216" t="s">
        <v>39</v>
      </c>
      <c r="Y15" s="216" t="s">
        <v>42</v>
      </c>
      <c r="Z15" s="216" t="s">
        <v>45</v>
      </c>
      <c r="AA15" s="216" t="s">
        <v>47</v>
      </c>
      <c r="AB15" s="216" t="s">
        <v>177</v>
      </c>
      <c r="AC15" s="216" t="s">
        <v>78</v>
      </c>
      <c r="AD15" s="216" t="s">
        <v>80</v>
      </c>
      <c r="AE15" s="216" t="s">
        <v>88</v>
      </c>
      <c r="AF15" s="216" t="s">
        <v>100</v>
      </c>
      <c r="AG15" s="216" t="s">
        <v>114</v>
      </c>
      <c r="AH15" s="216" t="s">
        <v>119</v>
      </c>
      <c r="AI15" s="216" t="s">
        <v>121</v>
      </c>
      <c r="AJ15" s="216" t="s">
        <v>125</v>
      </c>
      <c r="AK15" s="216" t="s">
        <v>131</v>
      </c>
      <c r="AL15" s="216" t="s">
        <v>178</v>
      </c>
      <c r="AM15" s="216" t="s">
        <v>179</v>
      </c>
      <c r="AN15" s="216" t="s">
        <v>180</v>
      </c>
      <c r="AO15" s="216" t="s">
        <v>181</v>
      </c>
      <c r="AP15" s="216" t="s">
        <v>182</v>
      </c>
      <c r="AQ15" s="216" t="s">
        <v>183</v>
      </c>
      <c r="AR15" s="216" t="s">
        <v>184</v>
      </c>
      <c r="AS15" s="216" t="s">
        <v>185</v>
      </c>
      <c r="AT15" s="216" t="s">
        <v>186</v>
      </c>
      <c r="AU15" s="216" t="s">
        <v>187</v>
      </c>
      <c r="AV15" s="216" t="s">
        <v>188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1" ht="19.5" customHeight="1">
      <c r="B17" s="144" t="s">
        <v>189</v>
      </c>
      <c r="D17" s="143"/>
      <c r="R17" s="169"/>
      <c r="S17" s="169"/>
    </row>
    <row r="18" spans="2:21">
      <c r="C18" s="38" t="s">
        <v>190</v>
      </c>
      <c r="F18" s="32">
        <v>1</v>
      </c>
      <c r="I18" s="141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5" t="s">
        <v>191</v>
      </c>
      <c r="D20" s="146" t="s">
        <v>192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193</v>
      </c>
    </row>
    <row r="21" spans="2:21">
      <c r="B21" s="16"/>
      <c r="C21" s="149" t="s">
        <v>194</v>
      </c>
      <c r="D21" s="126" t="s">
        <v>195</v>
      </c>
      <c r="E21" s="239">
        <f>1-SUMPRODUCT(F19:N19,F21:N21)</f>
        <v>1</v>
      </c>
      <c r="F21" s="239">
        <f>ROUND(F22/$D$22,4)</f>
        <v>1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1">
      <c r="B22" s="16"/>
      <c r="C22" s="149" t="s">
        <v>196</v>
      </c>
      <c r="D22" s="151">
        <f>SUMPRODUCT(E22:N22,E19:N19)</f>
        <v>1</v>
      </c>
      <c r="E22" s="240">
        <v>1</v>
      </c>
      <c r="F22" s="240">
        <v>1</v>
      </c>
      <c r="G22" s="241"/>
      <c r="H22" s="241"/>
      <c r="I22" s="241"/>
      <c r="J22" s="241"/>
      <c r="K22" s="241"/>
      <c r="L22" s="241"/>
      <c r="M22" s="241"/>
      <c r="N22" s="241"/>
      <c r="O22" s="150" t="s">
        <v>197</v>
      </c>
      <c r="Q22" s="170"/>
    </row>
    <row r="23" spans="2:21">
      <c r="B23" s="16"/>
      <c r="C23" s="149" t="s">
        <v>198</v>
      </c>
      <c r="D23" s="152"/>
      <c r="E23" s="129" t="s">
        <v>199</v>
      </c>
      <c r="F23" s="129" t="s">
        <v>200</v>
      </c>
      <c r="G23" s="129" t="s">
        <v>200</v>
      </c>
      <c r="H23" s="129" t="s">
        <v>200</v>
      </c>
      <c r="I23" s="129" t="s">
        <v>200</v>
      </c>
      <c r="J23" s="129" t="s">
        <v>200</v>
      </c>
      <c r="K23" s="129" t="s">
        <v>200</v>
      </c>
      <c r="L23" s="129" t="s">
        <v>200</v>
      </c>
      <c r="M23" s="129" t="s">
        <v>200</v>
      </c>
      <c r="N23" s="129" t="s">
        <v>200</v>
      </c>
      <c r="O23" s="150" t="s">
        <v>201</v>
      </c>
      <c r="Q23" s="170"/>
      <c r="R23" s="47" t="s">
        <v>200</v>
      </c>
      <c r="S23" s="47" t="s">
        <v>199</v>
      </c>
      <c r="T23" s="245" t="str">
        <f>O15</f>
        <v>Vantago GPT</v>
      </c>
    </row>
    <row r="24" spans="2:21">
      <c r="B24" s="16"/>
      <c r="C24" s="149" t="s">
        <v>202</v>
      </c>
      <c r="D24" s="152"/>
      <c r="E24" s="129" t="s">
        <v>668</v>
      </c>
      <c r="F24" s="129" t="s">
        <v>203</v>
      </c>
      <c r="G24" s="129"/>
      <c r="H24" s="129"/>
      <c r="I24" s="129"/>
      <c r="J24" s="129"/>
      <c r="K24" s="129"/>
      <c r="L24" s="129"/>
      <c r="M24" s="129"/>
      <c r="N24" s="129"/>
      <c r="O24" s="150" t="s">
        <v>204</v>
      </c>
      <c r="Q24" s="170"/>
    </row>
    <row r="25" spans="2:21">
      <c r="B25" s="16"/>
      <c r="C25" s="149" t="s">
        <v>205</v>
      </c>
      <c r="D25" s="152"/>
      <c r="E25" s="129">
        <v>197229</v>
      </c>
      <c r="F25" s="129" t="s">
        <v>206</v>
      </c>
      <c r="G25" s="129"/>
      <c r="H25" s="129"/>
      <c r="I25" s="129"/>
      <c r="J25" s="129"/>
      <c r="K25" s="129"/>
      <c r="L25" s="129"/>
      <c r="M25" s="129"/>
      <c r="N25" s="129"/>
      <c r="O25" s="150" t="s">
        <v>207</v>
      </c>
      <c r="Q25" s="170"/>
      <c r="R25" s="47" t="s">
        <v>208</v>
      </c>
    </row>
    <row r="26" spans="2:21">
      <c r="B26" s="16"/>
      <c r="C26" s="149" t="s">
        <v>209</v>
      </c>
      <c r="D26" s="152"/>
      <c r="E26" s="129" t="s">
        <v>210</v>
      </c>
      <c r="F26" s="129" t="s">
        <v>211</v>
      </c>
      <c r="G26" s="129" t="s">
        <v>211</v>
      </c>
      <c r="H26" s="129" t="s">
        <v>211</v>
      </c>
      <c r="I26" s="129" t="s">
        <v>211</v>
      </c>
      <c r="J26" s="129" t="s">
        <v>211</v>
      </c>
      <c r="K26" s="129" t="s">
        <v>211</v>
      </c>
      <c r="L26" s="129" t="s">
        <v>211</v>
      </c>
      <c r="M26" s="129" t="s">
        <v>211</v>
      </c>
      <c r="N26" s="129" t="s">
        <v>211</v>
      </c>
      <c r="O26" s="150" t="s">
        <v>201</v>
      </c>
      <c r="Q26" s="170"/>
      <c r="R26" s="47" t="s">
        <v>211</v>
      </c>
      <c r="S26" s="47" t="s">
        <v>210</v>
      </c>
      <c r="T26" s="47" t="s">
        <v>212</v>
      </c>
      <c r="U26" s="47" t="s">
        <v>213</v>
      </c>
    </row>
    <row r="27" spans="2:21">
      <c r="B27" s="16"/>
      <c r="C27" s="149" t="s">
        <v>214</v>
      </c>
      <c r="D27" s="152"/>
      <c r="E27" s="152" t="str">
        <f>IF(E26="Individuelle GPT",CONCATENATE(Netzbetreiber!$D$11,'SLP-Temp-Gebiet Kaufbeuren'!E25,"B"),IF('SLP-Temp-Gebiet Kaufbeuren'!E26="Allgemeine GPT",CONCATENATE(Netzbetreiber!$D$11,'SLP-Temp-Gebiet Kaufbeuren'!E25,"A"),""))</f>
        <v>9870032500000197229B</v>
      </c>
      <c r="F27" s="152" t="str">
        <f>IF(F26="Individuelle GPT",CONCATENATE(Netzbetreiber!$D$11,'SLP-Temp-Gebiet Kaufbeuren'!F25,"B"),IF('SLP-Temp-Gebiet Kaufbeuren'!F26="Allgemeine GPT",CONCATENATE(Netzbetreiber!$D$11,'SLP-Temp-Gebiet Kaufbeuren'!F25,"A"),""))</f>
        <v/>
      </c>
      <c r="G27" s="152" t="str">
        <f>IF(G26="Individuelle GPT",CONCATENATE(Netzbetreiber!$D$11,'SLP-Temp-Gebiet Kaufbeuren'!G25,"B"),IF('SLP-Temp-Gebiet Kaufbeuren'!G26="Allgemeine GPT",CONCATENATE(Netzbetreiber!$D$11,'SLP-Temp-Gebiet Kaufbeuren'!G25,"A"),""))</f>
        <v/>
      </c>
      <c r="H27" s="152" t="str">
        <f>IF(H26="Individuelle GPT",CONCATENATE(Netzbetreiber!$D$11,'SLP-Temp-Gebiet Kaufbeuren'!H25,"B"),IF('SLP-Temp-Gebiet Kaufbeuren'!H26="Allgemeine GPT",CONCATENATE(Netzbetreiber!$D$11,'SLP-Temp-Gebiet Kaufbeuren'!H25,"A"),""))</f>
        <v/>
      </c>
      <c r="I27" s="152" t="str">
        <f>IF(I26="Individuelle GPT",CONCATENATE(Netzbetreiber!$D$11,'SLP-Temp-Gebiet Kaufbeuren'!I25,"B"),IF('SLP-Temp-Gebiet Kaufbeuren'!I26="Allgemeine GPT",CONCATENATE(Netzbetreiber!$D$11,'SLP-Temp-Gebiet Kaufbeuren'!I25,"A"),""))</f>
        <v/>
      </c>
      <c r="J27" s="152" t="str">
        <f>IF(J26="Individuelle GPT",CONCATENATE(Netzbetreiber!$D$11,'SLP-Temp-Gebiet Kaufbeuren'!J25,"B"),IF('SLP-Temp-Gebiet Kaufbeuren'!J26="Allgemeine GPT",CONCATENATE(Netzbetreiber!$D$11,'SLP-Temp-Gebiet Kaufbeuren'!J25,"A"),""))</f>
        <v/>
      </c>
      <c r="K27" s="152" t="str">
        <f>IF(K26="Individuelle GPT",CONCATENATE(Netzbetreiber!$D$11,'SLP-Temp-Gebiet Kaufbeuren'!K25,"B"),IF('SLP-Temp-Gebiet Kaufbeuren'!K26="Allgemeine GPT",CONCATENATE(Netzbetreiber!$D$11,'SLP-Temp-Gebiet Kaufbeuren'!K25,"A"),""))</f>
        <v/>
      </c>
      <c r="L27" s="152" t="str">
        <f>IF(L26="Individuelle GPT",CONCATENATE(Netzbetreiber!$D$11,'SLP-Temp-Gebiet Kaufbeuren'!L25,"B"),IF('SLP-Temp-Gebiet Kaufbeuren'!L26="Allgemeine GPT",CONCATENATE(Netzbetreiber!$D$11,'SLP-Temp-Gebiet Kaufbeuren'!L25,"A"),""))</f>
        <v/>
      </c>
      <c r="M27" s="152" t="str">
        <f>IF(M26="Individuelle GPT",CONCATENATE(Netzbetreiber!$D$11,'SLP-Temp-Gebiet Kaufbeuren'!M25,"B"),IF('SLP-Temp-Gebiet Kaufbeuren'!M26="Allgemeine GPT",CONCATENATE(Netzbetreiber!$D$11,'SLP-Temp-Gebiet Kaufbeuren'!M25,"A"),""))</f>
        <v/>
      </c>
      <c r="N27" s="152" t="str">
        <f>IF(N26="Individuelle GPT",CONCATENATE(Netzbetreiber!$D$11,'SLP-Temp-Gebiet Kaufbeuren'!N25,"B"),IF('SLP-Temp-Gebiet Kaufbeuren'!N26="Allgemeine GPT",CONCATENATE(Netzbetreiber!$D$11,'SLP-Temp-Gebiet Kaufbeuren'!N25,"A"),""))</f>
        <v/>
      </c>
      <c r="O27" s="150" t="s">
        <v>207</v>
      </c>
      <c r="Q27" s="170"/>
      <c r="R27" s="47" t="s">
        <v>211</v>
      </c>
      <c r="S27" s="47" t="s">
        <v>213</v>
      </c>
    </row>
    <row r="28" spans="2:21">
      <c r="B28" s="16"/>
      <c r="C28" s="153"/>
      <c r="Q28" s="170"/>
    </row>
    <row r="29" spans="2:21">
      <c r="C29" s="38" t="s">
        <v>215</v>
      </c>
      <c r="F29" s="32">
        <v>1</v>
      </c>
      <c r="I29" s="141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0"/>
    </row>
    <row r="31" spans="2:21">
      <c r="B31" s="16"/>
      <c r="C31" s="145" t="s">
        <v>216</v>
      </c>
      <c r="D31" s="146" t="s">
        <v>217</v>
      </c>
      <c r="E31" s="154">
        <v>1</v>
      </c>
      <c r="F31" s="154">
        <v>2</v>
      </c>
      <c r="G31" s="154">
        <v>3</v>
      </c>
      <c r="H31" s="154">
        <v>4</v>
      </c>
      <c r="I31" s="154">
        <v>5</v>
      </c>
      <c r="J31" s="154">
        <v>6</v>
      </c>
      <c r="K31" s="154">
        <v>7</v>
      </c>
      <c r="L31" s="154">
        <v>8</v>
      </c>
      <c r="M31" s="154">
        <v>9</v>
      </c>
      <c r="N31" s="154">
        <v>10</v>
      </c>
      <c r="O31" s="148" t="s">
        <v>193</v>
      </c>
      <c r="Q31" s="170"/>
    </row>
    <row r="32" spans="2:21">
      <c r="B32" s="16"/>
      <c r="C32" s="149" t="s">
        <v>218</v>
      </c>
      <c r="D32" s="151" t="s">
        <v>219</v>
      </c>
      <c r="E32" s="237">
        <f>1-SUMPRODUCT(F30:N30,F32:N32)</f>
        <v>1</v>
      </c>
      <c r="F32" s="237">
        <f>ROUND(F33/$D$33,4)</f>
        <v>0.5</v>
      </c>
      <c r="G32" s="237">
        <f t="shared" ref="G32:N32" si="3">ROUND(G33/$D$33,4)</f>
        <v>0.25</v>
      </c>
      <c r="H32" s="237">
        <f t="shared" si="3"/>
        <v>0.125</v>
      </c>
      <c r="I32" s="237">
        <f t="shared" si="3"/>
        <v>0</v>
      </c>
      <c r="J32" s="237">
        <f t="shared" si="3"/>
        <v>0</v>
      </c>
      <c r="K32" s="237">
        <f t="shared" si="3"/>
        <v>0</v>
      </c>
      <c r="L32" s="237">
        <f t="shared" si="3"/>
        <v>0</v>
      </c>
      <c r="M32" s="237">
        <f t="shared" si="3"/>
        <v>0</v>
      </c>
      <c r="N32" s="237">
        <f t="shared" si="3"/>
        <v>0</v>
      </c>
      <c r="O32" s="150"/>
      <c r="Q32" s="170"/>
    </row>
    <row r="33" spans="2:28">
      <c r="B33" s="16"/>
      <c r="C33" s="149" t="s">
        <v>220</v>
      </c>
      <c r="D33" s="239">
        <f>SUMPRODUCT(E33:N33,E30:N30)</f>
        <v>1</v>
      </c>
      <c r="E33" s="238">
        <v>1</v>
      </c>
      <c r="F33" s="238">
        <v>0.5</v>
      </c>
      <c r="G33" s="238">
        <v>0.25</v>
      </c>
      <c r="H33" s="238">
        <v>0.125</v>
      </c>
      <c r="I33" s="128"/>
      <c r="J33" s="128"/>
      <c r="K33" s="128"/>
      <c r="L33" s="128"/>
      <c r="M33" s="128"/>
      <c r="N33" s="128"/>
      <c r="O33" s="150" t="s">
        <v>197</v>
      </c>
      <c r="Q33" s="170"/>
    </row>
    <row r="34" spans="2:28">
      <c r="B34" s="16"/>
      <c r="C34" s="149" t="s">
        <v>221</v>
      </c>
      <c r="D34" s="126" t="s">
        <v>222</v>
      </c>
      <c r="E34" s="129" t="s">
        <v>223</v>
      </c>
      <c r="F34" s="129" t="s">
        <v>224</v>
      </c>
      <c r="G34" s="129" t="s">
        <v>225</v>
      </c>
      <c r="H34" s="129" t="s">
        <v>226</v>
      </c>
      <c r="I34" s="129"/>
      <c r="J34" s="129"/>
      <c r="K34" s="129"/>
      <c r="L34" s="129"/>
      <c r="M34" s="129"/>
      <c r="N34" s="129"/>
      <c r="O34" s="150" t="s">
        <v>201</v>
      </c>
      <c r="Q34" s="170"/>
      <c r="R34" s="47" t="s">
        <v>223</v>
      </c>
      <c r="S34" s="47" t="s">
        <v>224</v>
      </c>
      <c r="T34" s="47" t="s">
        <v>225</v>
      </c>
      <c r="U34" s="47" t="s">
        <v>226</v>
      </c>
      <c r="V34" s="47" t="s">
        <v>227</v>
      </c>
      <c r="W34" s="47" t="s">
        <v>228</v>
      </c>
      <c r="X34" s="47" t="s">
        <v>229</v>
      </c>
      <c r="Y34" s="47" t="s">
        <v>230</v>
      </c>
      <c r="Z34" s="47" t="s">
        <v>231</v>
      </c>
      <c r="AA34" s="47" t="s">
        <v>232</v>
      </c>
      <c r="AB34" s="47" t="s">
        <v>233</v>
      </c>
    </row>
    <row r="35" spans="2:28">
      <c r="B35" s="16"/>
      <c r="C35" s="149" t="s">
        <v>234</v>
      </c>
      <c r="D35" s="126" t="s">
        <v>235</v>
      </c>
      <c r="E35" s="129" t="s">
        <v>237</v>
      </c>
      <c r="F35" s="129" t="s">
        <v>236</v>
      </c>
      <c r="G35" s="129" t="s">
        <v>236</v>
      </c>
      <c r="H35" s="129" t="s">
        <v>236</v>
      </c>
      <c r="I35" s="134"/>
      <c r="J35" s="134"/>
      <c r="K35" s="134"/>
      <c r="L35" s="134"/>
      <c r="M35" s="134"/>
      <c r="N35" s="134"/>
      <c r="O35" s="150" t="s">
        <v>201</v>
      </c>
      <c r="Q35" s="170"/>
      <c r="R35" s="47" t="s">
        <v>236</v>
      </c>
      <c r="S35" s="47" t="s">
        <v>237</v>
      </c>
    </row>
    <row r="36" spans="2:28">
      <c r="B36" s="16"/>
      <c r="C36" s="149" t="s">
        <v>238</v>
      </c>
      <c r="D36" s="126" t="s">
        <v>239</v>
      </c>
      <c r="E36" s="129" t="s">
        <v>240</v>
      </c>
      <c r="F36" s="129" t="s">
        <v>240</v>
      </c>
      <c r="G36" s="129" t="s">
        <v>240</v>
      </c>
      <c r="H36" s="129" t="s">
        <v>240</v>
      </c>
      <c r="I36" s="129" t="s">
        <v>240</v>
      </c>
      <c r="J36" s="129" t="s">
        <v>240</v>
      </c>
      <c r="K36" s="129" t="s">
        <v>240</v>
      </c>
      <c r="L36" s="129" t="s">
        <v>240</v>
      </c>
      <c r="M36" s="129" t="s">
        <v>240</v>
      </c>
      <c r="N36" s="129" t="s">
        <v>240</v>
      </c>
      <c r="O36" s="150" t="s">
        <v>201</v>
      </c>
      <c r="Q36" s="170"/>
      <c r="R36" s="47" t="s">
        <v>240</v>
      </c>
      <c r="S36" s="47" t="s">
        <v>241</v>
      </c>
      <c r="T36" s="39"/>
    </row>
    <row r="37" spans="2:28">
      <c r="B37" s="16"/>
      <c r="C37" s="152" t="s">
        <v>242</v>
      </c>
      <c r="D37" s="96" t="s">
        <v>243</v>
      </c>
      <c r="E37" s="134" t="s">
        <v>244</v>
      </c>
      <c r="F37" s="134" t="s">
        <v>244</v>
      </c>
      <c r="G37" s="134" t="s">
        <v>245</v>
      </c>
      <c r="H37" s="134" t="s">
        <v>245</v>
      </c>
      <c r="I37" s="134"/>
      <c r="J37" s="134"/>
      <c r="K37" s="134"/>
      <c r="L37" s="134"/>
      <c r="M37" s="134"/>
      <c r="N37" s="134"/>
      <c r="O37" s="150" t="s">
        <v>201</v>
      </c>
      <c r="Q37" s="170"/>
      <c r="R37" s="47" t="s">
        <v>245</v>
      </c>
      <c r="S37" s="47" t="s">
        <v>244</v>
      </c>
    </row>
    <row r="38" spans="2:28" ht="15.75" thickBot="1"/>
    <row r="39" spans="2:28">
      <c r="C39" s="155" t="s">
        <v>246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</row>
    <row r="40" spans="2:28" ht="18">
      <c r="C40" s="158" t="s">
        <v>247</v>
      </c>
      <c r="D40" s="159"/>
      <c r="E40" s="159" t="s">
        <v>248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249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58"/>
      <c r="D42" s="159"/>
      <c r="E42" s="159" t="s">
        <v>250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251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 t="s">
        <v>252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61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58" t="s">
        <v>253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60"/>
    </row>
    <row r="47" spans="2:28">
      <c r="C47" s="161" t="s">
        <v>254</v>
      </c>
      <c r="D47" s="162" t="s">
        <v>255</v>
      </c>
      <c r="E47" s="242">
        <v>1</v>
      </c>
      <c r="F47" s="242">
        <v>0</v>
      </c>
      <c r="G47" s="242">
        <v>0</v>
      </c>
      <c r="H47" s="242">
        <v>0</v>
      </c>
      <c r="I47" s="242">
        <v>0</v>
      </c>
      <c r="J47" s="242" t="s">
        <v>256</v>
      </c>
      <c r="K47" s="159"/>
      <c r="L47" s="159"/>
      <c r="M47" s="159"/>
      <c r="N47" s="159"/>
      <c r="O47" s="160"/>
    </row>
    <row r="48" spans="2:28">
      <c r="C48" s="161" t="s">
        <v>257</v>
      </c>
      <c r="D48" s="162" t="s">
        <v>255</v>
      </c>
      <c r="E48" s="242">
        <v>1</v>
      </c>
      <c r="F48" s="242">
        <v>0.5</v>
      </c>
      <c r="G48" s="242">
        <v>0.25</v>
      </c>
      <c r="H48" s="242">
        <v>0.125</v>
      </c>
      <c r="I48" s="242">
        <v>0</v>
      </c>
      <c r="J48" s="242" t="s">
        <v>256</v>
      </c>
      <c r="K48" s="159"/>
      <c r="L48" s="159"/>
      <c r="M48" s="159"/>
      <c r="N48" s="159"/>
      <c r="O48" s="160"/>
    </row>
    <row r="49" spans="2:15" ht="15.75" thickBot="1">
      <c r="C49" s="163"/>
      <c r="D49" s="164"/>
      <c r="E49" s="165"/>
      <c r="F49" s="165"/>
      <c r="G49" s="165"/>
      <c r="H49" s="165"/>
      <c r="I49" s="165"/>
      <c r="J49" s="166"/>
      <c r="K49" s="167"/>
      <c r="L49" s="167"/>
      <c r="M49" s="167"/>
      <c r="N49" s="167"/>
      <c r="O49" s="168"/>
    </row>
    <row r="50" spans="2:15"/>
    <row r="51" spans="2:15" ht="18.75">
      <c r="B51" s="144" t="s">
        <v>258</v>
      </c>
    </row>
    <row r="52" spans="2:15">
      <c r="I52" s="1"/>
    </row>
    <row r="53" spans="2:15">
      <c r="C53" s="38" t="s">
        <v>259</v>
      </c>
      <c r="F53" s="130">
        <f>F18</f>
        <v>1</v>
      </c>
      <c r="I53" s="141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5" t="s">
        <v>191</v>
      </c>
      <c r="D55" s="146" t="s">
        <v>192</v>
      </c>
      <c r="E55" s="147">
        <v>1</v>
      </c>
      <c r="F55" s="147">
        <v>2</v>
      </c>
      <c r="G55" s="147">
        <v>3</v>
      </c>
      <c r="H55" s="147">
        <v>4</v>
      </c>
      <c r="I55" s="147">
        <v>5</v>
      </c>
      <c r="J55" s="147">
        <v>6</v>
      </c>
      <c r="K55" s="147">
        <v>7</v>
      </c>
      <c r="L55" s="147">
        <v>8</v>
      </c>
      <c r="M55" s="147">
        <v>9</v>
      </c>
      <c r="N55" s="147">
        <v>10</v>
      </c>
      <c r="O55" s="148" t="s">
        <v>193</v>
      </c>
    </row>
    <row r="56" spans="2:15">
      <c r="B56" s="16"/>
      <c r="C56" s="149" t="s">
        <v>194</v>
      </c>
      <c r="D56" s="126" t="s">
        <v>195</v>
      </c>
      <c r="E56" s="237">
        <f>1-SUMPRODUCT(F54:N54,F56:N56)</f>
        <v>1</v>
      </c>
      <c r="F56" s="237">
        <f>ROUND(F57/$D$57,4)</f>
        <v>1</v>
      </c>
      <c r="G56" s="237">
        <f t="shared" ref="G56:N56" si="5">ROUND(G57/$D$57,4)</f>
        <v>0</v>
      </c>
      <c r="H56" s="237">
        <f t="shared" si="5"/>
        <v>0</v>
      </c>
      <c r="I56" s="237">
        <f t="shared" si="5"/>
        <v>0</v>
      </c>
      <c r="J56" s="237">
        <f t="shared" si="5"/>
        <v>0</v>
      </c>
      <c r="K56" s="237">
        <f t="shared" si="5"/>
        <v>0</v>
      </c>
      <c r="L56" s="237">
        <f t="shared" si="5"/>
        <v>0</v>
      </c>
      <c r="M56" s="237">
        <f t="shared" si="5"/>
        <v>0</v>
      </c>
      <c r="N56" s="237">
        <f t="shared" si="5"/>
        <v>0</v>
      </c>
      <c r="O56" s="150"/>
    </row>
    <row r="57" spans="2:15">
      <c r="B57" s="16"/>
      <c r="C57" s="149" t="s">
        <v>196</v>
      </c>
      <c r="D57" s="151">
        <f>SUMPRODUCT(E57:N57,E54:N54)</f>
        <v>1</v>
      </c>
      <c r="E57" s="238">
        <f>E22</f>
        <v>1</v>
      </c>
      <c r="F57" s="238">
        <f t="shared" ref="F57:N61" si="6">F22</f>
        <v>1</v>
      </c>
      <c r="G57" s="238">
        <f t="shared" si="6"/>
        <v>0</v>
      </c>
      <c r="H57" s="238">
        <f t="shared" si="6"/>
        <v>0</v>
      </c>
      <c r="I57" s="238">
        <f t="shared" si="6"/>
        <v>0</v>
      </c>
      <c r="J57" s="238">
        <f t="shared" si="6"/>
        <v>0</v>
      </c>
      <c r="K57" s="238">
        <f t="shared" si="6"/>
        <v>0</v>
      </c>
      <c r="L57" s="238">
        <f t="shared" si="6"/>
        <v>0</v>
      </c>
      <c r="M57" s="238">
        <f t="shared" si="6"/>
        <v>0</v>
      </c>
      <c r="N57" s="238">
        <f t="shared" si="6"/>
        <v>0</v>
      </c>
      <c r="O57" s="150" t="s">
        <v>197</v>
      </c>
    </row>
    <row r="58" spans="2:15">
      <c r="B58" s="16"/>
      <c r="C58" s="149" t="s">
        <v>198</v>
      </c>
      <c r="D58" s="152"/>
      <c r="E58" s="129" t="str">
        <f>E23</f>
        <v>MeteoGroup</v>
      </c>
      <c r="F58" s="129" t="str">
        <f t="shared" si="6"/>
        <v>DWD</v>
      </c>
      <c r="G58" s="129" t="str">
        <f t="shared" si="6"/>
        <v>DWD</v>
      </c>
      <c r="H58" s="129" t="str">
        <f t="shared" si="6"/>
        <v>DWD</v>
      </c>
      <c r="I58" s="129" t="str">
        <f t="shared" si="6"/>
        <v>DWD</v>
      </c>
      <c r="J58" s="129" t="str">
        <f t="shared" si="6"/>
        <v>DWD</v>
      </c>
      <c r="K58" s="129" t="str">
        <f t="shared" si="6"/>
        <v>DWD</v>
      </c>
      <c r="L58" s="129" t="str">
        <f t="shared" si="6"/>
        <v>DWD</v>
      </c>
      <c r="M58" s="129" t="str">
        <f t="shared" si="6"/>
        <v>DWD</v>
      </c>
      <c r="N58" s="129" t="str">
        <f t="shared" si="6"/>
        <v>DWD</v>
      </c>
      <c r="O58" s="150" t="s">
        <v>201</v>
      </c>
    </row>
    <row r="59" spans="2:15">
      <c r="B59" s="16"/>
      <c r="C59" s="149" t="s">
        <v>202</v>
      </c>
      <c r="D59" s="152"/>
      <c r="E59" s="129" t="str">
        <f>E24</f>
        <v>Kaufbeuren</v>
      </c>
      <c r="F59" s="129" t="str">
        <f t="shared" si="6"/>
        <v>DEF-St.</v>
      </c>
      <c r="G59" s="129">
        <f t="shared" si="6"/>
        <v>0</v>
      </c>
      <c r="H59" s="129">
        <f t="shared" si="6"/>
        <v>0</v>
      </c>
      <c r="I59" s="129">
        <f t="shared" si="6"/>
        <v>0</v>
      </c>
      <c r="J59" s="129">
        <f t="shared" si="6"/>
        <v>0</v>
      </c>
      <c r="K59" s="129">
        <f t="shared" si="6"/>
        <v>0</v>
      </c>
      <c r="L59" s="129">
        <f t="shared" si="6"/>
        <v>0</v>
      </c>
      <c r="M59" s="129">
        <f t="shared" si="6"/>
        <v>0</v>
      </c>
      <c r="N59" s="129">
        <f t="shared" si="6"/>
        <v>0</v>
      </c>
      <c r="O59" s="150" t="s">
        <v>204</v>
      </c>
    </row>
    <row r="60" spans="2:15">
      <c r="B60" s="16"/>
      <c r="C60" s="149" t="s">
        <v>205</v>
      </c>
      <c r="D60" s="152"/>
      <c r="E60" s="129">
        <f>E25</f>
        <v>197229</v>
      </c>
      <c r="F60" s="129" t="str">
        <f t="shared" si="6"/>
        <v>xxxxx</v>
      </c>
      <c r="G60" s="129">
        <f t="shared" si="6"/>
        <v>0</v>
      </c>
      <c r="H60" s="129">
        <f t="shared" si="6"/>
        <v>0</v>
      </c>
      <c r="I60" s="129">
        <f t="shared" si="6"/>
        <v>0</v>
      </c>
      <c r="J60" s="129">
        <f t="shared" si="6"/>
        <v>0</v>
      </c>
      <c r="K60" s="129">
        <f t="shared" si="6"/>
        <v>0</v>
      </c>
      <c r="L60" s="129">
        <f t="shared" si="6"/>
        <v>0</v>
      </c>
      <c r="M60" s="129">
        <f t="shared" si="6"/>
        <v>0</v>
      </c>
      <c r="N60" s="129">
        <f t="shared" si="6"/>
        <v>0</v>
      </c>
      <c r="O60" s="150" t="s">
        <v>207</v>
      </c>
    </row>
    <row r="61" spans="2:15">
      <c r="B61" s="16"/>
      <c r="C61" s="149" t="s">
        <v>209</v>
      </c>
      <c r="D61" s="152"/>
      <c r="E61" s="131" t="s">
        <v>211</v>
      </c>
      <c r="F61" s="131" t="str">
        <f t="shared" si="6"/>
        <v>Temp. (2m)</v>
      </c>
      <c r="G61" s="131" t="str">
        <f t="shared" si="6"/>
        <v>Temp. (2m)</v>
      </c>
      <c r="H61" s="131" t="str">
        <f t="shared" si="6"/>
        <v>Temp. (2m)</v>
      </c>
      <c r="I61" s="131" t="str">
        <f t="shared" si="6"/>
        <v>Temp. (2m)</v>
      </c>
      <c r="J61" s="131" t="str">
        <f t="shared" si="6"/>
        <v>Temp. (2m)</v>
      </c>
      <c r="K61" s="131" t="str">
        <f t="shared" si="6"/>
        <v>Temp. (2m)</v>
      </c>
      <c r="L61" s="131" t="str">
        <f t="shared" si="6"/>
        <v>Temp. (2m)</v>
      </c>
      <c r="M61" s="131" t="str">
        <f t="shared" si="6"/>
        <v>Temp. (2m)</v>
      </c>
      <c r="N61" s="131" t="str">
        <f t="shared" si="6"/>
        <v>Temp. (2m)</v>
      </c>
      <c r="O61" s="150" t="s">
        <v>201</v>
      </c>
    </row>
    <row r="62" spans="2:15"/>
    <row r="63" spans="2:15">
      <c r="C63" s="38" t="s">
        <v>215</v>
      </c>
      <c r="F63" s="130">
        <v>1</v>
      </c>
    </row>
    <row r="64" spans="2:15" ht="15" customHeight="1">
      <c r="E64" s="27">
        <f>IF(E65&gt;$F$63,0,1)</f>
        <v>1</v>
      </c>
      <c r="F64" s="27">
        <f t="shared" ref="F64:N64" si="7">IF(F65&gt;$F$63,0,1)</f>
        <v>0</v>
      </c>
      <c r="G64" s="27">
        <f t="shared" si="7"/>
        <v>0</v>
      </c>
      <c r="H64" s="27">
        <f t="shared" si="7"/>
        <v>0</v>
      </c>
      <c r="I64" s="27">
        <f t="shared" si="7"/>
        <v>0</v>
      </c>
      <c r="J64" s="27">
        <f t="shared" si="7"/>
        <v>0</v>
      </c>
      <c r="K64" s="27">
        <f t="shared" si="7"/>
        <v>0</v>
      </c>
      <c r="L64" s="27">
        <f t="shared" si="7"/>
        <v>0</v>
      </c>
      <c r="M64" s="27">
        <f t="shared" si="7"/>
        <v>0</v>
      </c>
      <c r="N64" s="27">
        <f t="shared" si="7"/>
        <v>0</v>
      </c>
    </row>
    <row r="65" spans="2:15" ht="18" customHeight="1">
      <c r="C65" s="145" t="s">
        <v>216</v>
      </c>
      <c r="D65" s="146" t="s">
        <v>217</v>
      </c>
      <c r="E65" s="154">
        <v>1</v>
      </c>
      <c r="F65" s="154">
        <v>2</v>
      </c>
      <c r="G65" s="154">
        <v>3</v>
      </c>
      <c r="H65" s="154">
        <v>4</v>
      </c>
      <c r="I65" s="154">
        <v>5</v>
      </c>
      <c r="J65" s="154">
        <v>6</v>
      </c>
      <c r="K65" s="154">
        <v>7</v>
      </c>
      <c r="L65" s="154">
        <v>8</v>
      </c>
      <c r="M65" s="154">
        <v>9</v>
      </c>
      <c r="N65" s="154">
        <v>10</v>
      </c>
      <c r="O65" s="148" t="s">
        <v>193</v>
      </c>
    </row>
    <row r="66" spans="2:15">
      <c r="B66" s="16"/>
      <c r="C66" s="149" t="s">
        <v>218</v>
      </c>
      <c r="D66" s="151" t="s">
        <v>219</v>
      </c>
      <c r="E66" s="237">
        <f>1-SUMPRODUCT(F64:N64,F66:N66)</f>
        <v>1</v>
      </c>
      <c r="F66" s="237">
        <f>ROUND(F67/$D$67,4)</f>
        <v>0.5</v>
      </c>
      <c r="G66" s="237">
        <f t="shared" ref="G66:N66" si="8">ROUND(G67/$D$67,4)</f>
        <v>0.25</v>
      </c>
      <c r="H66" s="237">
        <f t="shared" si="8"/>
        <v>0.125</v>
      </c>
      <c r="I66" s="237">
        <f t="shared" si="8"/>
        <v>0</v>
      </c>
      <c r="J66" s="237">
        <f t="shared" si="8"/>
        <v>0</v>
      </c>
      <c r="K66" s="237">
        <f t="shared" si="8"/>
        <v>0</v>
      </c>
      <c r="L66" s="237">
        <f t="shared" si="8"/>
        <v>0</v>
      </c>
      <c r="M66" s="237">
        <f t="shared" si="8"/>
        <v>0</v>
      </c>
      <c r="N66" s="237">
        <f t="shared" si="8"/>
        <v>0</v>
      </c>
      <c r="O66" s="150"/>
    </row>
    <row r="67" spans="2:15">
      <c r="B67" s="16"/>
      <c r="C67" s="149" t="s">
        <v>220</v>
      </c>
      <c r="D67" s="151">
        <f>SUMPRODUCT(E67:N67,E64:N64)</f>
        <v>1</v>
      </c>
      <c r="E67" s="243">
        <f>E33</f>
        <v>1</v>
      </c>
      <c r="F67" s="243">
        <f t="shared" ref="F67:N71" si="9">F33</f>
        <v>0.5</v>
      </c>
      <c r="G67" s="243">
        <f t="shared" si="9"/>
        <v>0.25</v>
      </c>
      <c r="H67" s="243">
        <f t="shared" si="9"/>
        <v>0.125</v>
      </c>
      <c r="I67" s="243">
        <f t="shared" si="9"/>
        <v>0</v>
      </c>
      <c r="J67" s="243">
        <f t="shared" si="9"/>
        <v>0</v>
      </c>
      <c r="K67" s="243">
        <f t="shared" si="9"/>
        <v>0</v>
      </c>
      <c r="L67" s="243">
        <f t="shared" si="9"/>
        <v>0</v>
      </c>
      <c r="M67" s="243">
        <f t="shared" si="9"/>
        <v>0</v>
      </c>
      <c r="N67" s="243">
        <f t="shared" si="9"/>
        <v>0</v>
      </c>
      <c r="O67" s="150" t="s">
        <v>197</v>
      </c>
    </row>
    <row r="68" spans="2:15">
      <c r="B68" s="16"/>
      <c r="C68" s="149" t="s">
        <v>221</v>
      </c>
      <c r="D68" s="126" t="s">
        <v>222</v>
      </c>
      <c r="E68" s="129" t="str">
        <f>E34</f>
        <v>D</v>
      </c>
      <c r="F68" s="129" t="str">
        <f t="shared" si="9"/>
        <v>D-1</v>
      </c>
      <c r="G68" s="129" t="str">
        <f t="shared" si="9"/>
        <v>D-2</v>
      </c>
      <c r="H68" s="129" t="str">
        <f t="shared" si="9"/>
        <v>D-3</v>
      </c>
      <c r="I68" s="129">
        <f t="shared" si="9"/>
        <v>0</v>
      </c>
      <c r="J68" s="129">
        <f t="shared" si="9"/>
        <v>0</v>
      </c>
      <c r="K68" s="129">
        <f t="shared" si="9"/>
        <v>0</v>
      </c>
      <c r="L68" s="129">
        <f t="shared" si="9"/>
        <v>0</v>
      </c>
      <c r="M68" s="129">
        <f t="shared" si="9"/>
        <v>0</v>
      </c>
      <c r="N68" s="129">
        <f t="shared" si="9"/>
        <v>0</v>
      </c>
      <c r="O68" s="150" t="s">
        <v>201</v>
      </c>
    </row>
    <row r="69" spans="2:15">
      <c r="B69" s="16"/>
      <c r="C69" s="149" t="s">
        <v>234</v>
      </c>
      <c r="D69" s="126" t="s">
        <v>235</v>
      </c>
      <c r="E69" s="132" t="s">
        <v>237</v>
      </c>
      <c r="F69" s="132" t="str">
        <f t="shared" si="9"/>
        <v>Gastag</v>
      </c>
      <c r="G69" s="132" t="str">
        <f t="shared" si="9"/>
        <v>Gastag</v>
      </c>
      <c r="H69" s="132" t="str">
        <f t="shared" si="9"/>
        <v>Gastag</v>
      </c>
      <c r="I69" s="134">
        <f t="shared" si="9"/>
        <v>0</v>
      </c>
      <c r="J69" s="134">
        <f t="shared" si="9"/>
        <v>0</v>
      </c>
      <c r="K69" s="134">
        <f t="shared" si="9"/>
        <v>0</v>
      </c>
      <c r="L69" s="134">
        <f t="shared" si="9"/>
        <v>0</v>
      </c>
      <c r="M69" s="134">
        <f t="shared" si="9"/>
        <v>0</v>
      </c>
      <c r="N69" s="134">
        <f t="shared" si="9"/>
        <v>0</v>
      </c>
      <c r="O69" s="150" t="s">
        <v>201</v>
      </c>
    </row>
    <row r="70" spans="2:15">
      <c r="B70" s="16"/>
      <c r="C70" s="149" t="s">
        <v>238</v>
      </c>
      <c r="D70" s="126" t="s">
        <v>239</v>
      </c>
      <c r="E70" s="132" t="str">
        <f>E36</f>
        <v>CET/CEST</v>
      </c>
      <c r="F70" s="132" t="str">
        <f t="shared" si="9"/>
        <v>CET/CEST</v>
      </c>
      <c r="G70" s="132" t="str">
        <f t="shared" si="9"/>
        <v>CET/CEST</v>
      </c>
      <c r="H70" s="132" t="str">
        <f t="shared" si="9"/>
        <v>CET/CEST</v>
      </c>
      <c r="I70" s="134" t="str">
        <f t="shared" si="9"/>
        <v>CET/CEST</v>
      </c>
      <c r="J70" s="134" t="str">
        <f t="shared" si="9"/>
        <v>CET/CEST</v>
      </c>
      <c r="K70" s="134" t="str">
        <f t="shared" si="9"/>
        <v>CET/CEST</v>
      </c>
      <c r="L70" s="134" t="str">
        <f t="shared" si="9"/>
        <v>CET/CEST</v>
      </c>
      <c r="M70" s="134" t="str">
        <f t="shared" si="9"/>
        <v>CET/CEST</v>
      </c>
      <c r="N70" s="134" t="str">
        <f t="shared" si="9"/>
        <v>CET/CEST</v>
      </c>
      <c r="O70" s="150" t="s">
        <v>201</v>
      </c>
    </row>
    <row r="71" spans="2:15">
      <c r="B71" s="16"/>
      <c r="C71" s="152" t="s">
        <v>242</v>
      </c>
      <c r="D71" s="96" t="s">
        <v>243</v>
      </c>
      <c r="E71" s="135" t="s">
        <v>245</v>
      </c>
      <c r="F71" s="135" t="s">
        <v>245</v>
      </c>
      <c r="G71" s="135" t="str">
        <f t="shared" si="9"/>
        <v>Temp.-IST</v>
      </c>
      <c r="H71" s="135" t="str">
        <f t="shared" si="9"/>
        <v>Temp.-IST</v>
      </c>
      <c r="I71" s="135">
        <f t="shared" si="9"/>
        <v>0</v>
      </c>
      <c r="J71" s="135">
        <f t="shared" si="9"/>
        <v>0</v>
      </c>
      <c r="K71" s="135">
        <f t="shared" si="9"/>
        <v>0</v>
      </c>
      <c r="L71" s="135">
        <f t="shared" si="9"/>
        <v>0</v>
      </c>
      <c r="M71" s="135">
        <f t="shared" si="9"/>
        <v>0</v>
      </c>
      <c r="N71" s="135">
        <f t="shared" si="9"/>
        <v>0</v>
      </c>
      <c r="O71" s="150" t="s">
        <v>201</v>
      </c>
    </row>
    <row r="72" spans="2:15"/>
    <row r="73" spans="2:15" ht="15.75" customHeight="1">
      <c r="C73" s="292" t="s">
        <v>260</v>
      </c>
      <c r="D73" s="292"/>
      <c r="E73" s="292"/>
      <c r="F73" s="292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43" priority="1">
      <formula>IF(E$20&gt;$F$18,1,0)</formula>
    </cfRule>
  </conditionalFormatting>
  <conditionalFormatting sqref="E22:N25">
    <cfRule type="expression" dxfId="42" priority="2">
      <formula>IF(E$20&lt;=$F$18,1,0)</formula>
    </cfRule>
  </conditionalFormatting>
  <conditionalFormatting sqref="E26:N26">
    <cfRule type="expression" dxfId="41" priority="11">
      <formula>IF(E$20&lt;=$F$18,1,0)</formula>
    </cfRule>
    <cfRule type="expression" dxfId="40" priority="12">
      <formula>IF(E$20&lt;=$F$18,1,0)</formula>
    </cfRule>
  </conditionalFormatting>
  <conditionalFormatting sqref="E32:N37">
    <cfRule type="expression" dxfId="39" priority="7">
      <formula>IF(E$31&gt;$F$29,1,0)</formula>
    </cfRule>
  </conditionalFormatting>
  <conditionalFormatting sqref="E33:N37">
    <cfRule type="expression" dxfId="38" priority="13">
      <formula>IF(E$31&lt;=$F$29,1,0)</formula>
    </cfRule>
  </conditionalFormatting>
  <conditionalFormatting sqref="E56:N61">
    <cfRule type="expression" dxfId="37" priority="8">
      <formula>IF(E$55&gt;$F$53,1,0)</formula>
    </cfRule>
  </conditionalFormatting>
  <conditionalFormatting sqref="E57:N60">
    <cfRule type="expression" dxfId="36" priority="10">
      <formula>IF(E$55&lt;=$F$53,1,0)</formula>
    </cfRule>
  </conditionalFormatting>
  <conditionalFormatting sqref="E61:N61">
    <cfRule type="expression" dxfId="35" priority="9">
      <formula>IF(E$55&lt;=$F$53,1,0)</formula>
    </cfRule>
  </conditionalFormatting>
  <conditionalFormatting sqref="E66:N71">
    <cfRule type="expression" dxfId="34" priority="3">
      <formula>IF(E$65&gt;$F$63,1,0)</formula>
    </cfRule>
  </conditionalFormatting>
  <conditionalFormatting sqref="E67:N70">
    <cfRule type="expression" dxfId="33" priority="4">
      <formula>IF(E$65&lt;=$F$63,1,0)</formula>
    </cfRule>
  </conditionalFormatting>
  <conditionalFormatting sqref="E71:N71">
    <cfRule type="expression" dxfId="32" priority="6">
      <formula>IF(E$65&lt;=$F$63,1,0)</formula>
    </cfRule>
  </conditionalFormatting>
  <conditionalFormatting sqref="H8:H11">
    <cfRule type="expression" dxfId="31" priority="5">
      <formula>IF($F$9=1,1,0)</formula>
    </cfRule>
  </conditionalFormatting>
  <dataValidations count="14">
    <dataValidation type="list" allowBlank="1" showInputMessage="1" showErrorMessage="1" sqref="E61:N61" xr:uid="{911D3D4F-3B82-41C6-91D7-88C4E6B35EA7}">
      <formula1>$R$27:$S$27</formula1>
    </dataValidation>
    <dataValidation type="list" allowBlank="1" showInputMessage="1" showErrorMessage="1" sqref="E26:N26" xr:uid="{9B4AA440-919A-4203-8576-DB2CCA1090C8}">
      <formula1>$R$26:$U$26</formula1>
    </dataValidation>
    <dataValidation type="list" allowBlank="1" showInputMessage="1" showErrorMessage="1" sqref="E36:N36 E70:N70" xr:uid="{4711B66E-BAEB-435B-BDF2-8BA9C3CE622A}">
      <formula1>$R$36:$S$36</formula1>
    </dataValidation>
    <dataValidation type="list" allowBlank="1" showInputMessage="1" showErrorMessage="1" sqref="G14:G15" xr:uid="{DE5C3A8E-FBBF-42C9-9069-8964BE0440B9}">
      <formula1>$R$14:$AC$14</formula1>
    </dataValidation>
    <dataValidation type="list" allowBlank="1" showInputMessage="1" showErrorMessage="1" sqref="F14:F15" xr:uid="{7A483D72-2EAA-488F-BED3-CCBFF2A99999}">
      <formula1>$R$15:$AV$15</formula1>
    </dataValidation>
    <dataValidation type="list" allowBlank="1" showInputMessage="1" showErrorMessage="1" sqref="F63" xr:uid="{2B5B0ECE-5CA0-4CC7-A4FA-77795DEA3FA1}">
      <formula1>$E$65:$N$65</formula1>
    </dataValidation>
    <dataValidation type="list" allowBlank="1" showInputMessage="1" showErrorMessage="1" sqref="F29" xr:uid="{A6ACF3EF-ED51-4050-B65F-4234E5BC8548}">
      <formula1>$E$31:$N$31</formula1>
    </dataValidation>
    <dataValidation type="list" allowBlank="1" showInputMessage="1" showErrorMessage="1" sqref="F18" xr:uid="{3B08E9C4-E31C-4770-BFFB-5A1A0B02172E}">
      <formula1>$E$20:$N$20</formula1>
    </dataValidation>
    <dataValidation type="list" allowBlank="1" showInputMessage="1" showErrorMessage="1" sqref="F53" xr:uid="{7F69C848-553E-4969-A679-9FC661E777AD}">
      <formula1>$E$55:$N$55</formula1>
    </dataValidation>
    <dataValidation type="list" allowBlank="1" showInputMessage="1" showErrorMessage="1" sqref="E23:N23 E58:N58" xr:uid="{309A6045-1451-40C6-AB27-090ACAB95800}">
      <formula1>$R$23:$T$23</formula1>
    </dataValidation>
    <dataValidation type="list" allowBlank="1" showInputMessage="1" showErrorMessage="1" sqref="E35:N35 E69:N69" xr:uid="{7ABE045D-F63F-4279-8D68-1A24094BD7AB}">
      <formula1>$R$35:$S$35</formula1>
    </dataValidation>
    <dataValidation type="list" allowBlank="1" showInputMessage="1" showErrorMessage="1" errorTitle="Prognosezeitraum" error="Werte zwischen 0 - 240h" sqref="E34:N34 E68:N68" xr:uid="{A03397A4-170F-4294-A130-BC0376B4AFFC}">
      <formula1>$R$34:$AB$34</formula1>
    </dataValidation>
    <dataValidation type="list" allowBlank="1" showInputMessage="1" showErrorMessage="1" sqref="E37:N37 E71:N71" xr:uid="{55211CC8-0C14-48D9-8936-02F024F90D44}">
      <formula1>$R$37:$S$37</formula1>
    </dataValidation>
    <dataValidation type="whole" allowBlank="1" showInputMessage="1" showErrorMessage="1" sqref="F9" xr:uid="{6D3E2388-01D9-490D-A552-FFD708EA2F5A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DEA477-EA81-43B7-9897-C8F2B314FE76}">
          <x14:formula1>
            <xm:f>'SLP-Verfahren'!$H$44:$V$44</xm:f>
          </x14:formula1>
          <xm:sqref>F10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4035-2929-403A-8CA4-F6313CCE88BC}">
  <sheetPr>
    <tabColor rgb="FFFF0000"/>
    <pageSetUpPr fitToPage="1"/>
  </sheetPr>
  <dimension ref="A1:DV79"/>
  <sheetViews>
    <sheetView showGridLines="0" zoomScale="85" zoomScaleNormal="85" workbookViewId="0">
      <selection activeCell="E35" sqref="E35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8.42578125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7" hidden="1" customWidth="1"/>
    <col min="19" max="19" width="13.42578125" style="47" hidden="1" customWidth="1"/>
    <col min="20" max="20" width="23.5703125" style="47" hidden="1" customWidth="1"/>
    <col min="21" max="21" width="5.42578125" style="47" hidden="1" customWidth="1"/>
    <col min="22" max="22" width="5" style="47" hidden="1" customWidth="1"/>
    <col min="23" max="23" width="5.28515625" style="47" hidden="1" customWidth="1"/>
    <col min="24" max="24" width="5" style="47" hidden="1" customWidth="1"/>
    <col min="25" max="25" width="8.140625" style="47" hidden="1" customWidth="1"/>
    <col min="26" max="26" width="11.7109375" style="47" hidden="1" customWidth="1"/>
    <col min="27" max="27" width="8.85546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2578125" style="39" hidden="1" customWidth="1"/>
    <col min="38" max="38" width="4" style="39" hidden="1" customWidth="1"/>
    <col min="39" max="47" width="4.42578125" style="39" hidden="1" customWidth="1"/>
    <col min="48" max="48" width="4" style="39" hidden="1" customWidth="1"/>
    <col min="49" max="126" width="0" style="39" hidden="1" customWidth="1"/>
    <col min="127" max="16384" width="1" style="39" hidden="1"/>
  </cols>
  <sheetData>
    <row r="1" spans="1:56" ht="75" customHeight="1"/>
    <row r="2" spans="1:56" ht="23.25">
      <c r="B2" s="6" t="s">
        <v>148</v>
      </c>
    </row>
    <row r="3" spans="1:56" ht="15" customHeight="1">
      <c r="B3" s="6"/>
    </row>
    <row r="4" spans="1:56">
      <c r="C4" s="38" t="s">
        <v>71</v>
      </c>
      <c r="D4" s="39"/>
      <c r="E4" s="40" t="str">
        <f>'SLP-Verfahren'!D5</f>
        <v>schwaben netz gmbh</v>
      </c>
    </row>
    <row r="5" spans="1:56">
      <c r="C5" s="38" t="s">
        <v>72</v>
      </c>
      <c r="D5" s="39"/>
      <c r="E5" s="40" t="str">
        <f>Netzbetreiber!D28</f>
        <v>schwaben netz</v>
      </c>
    </row>
    <row r="6" spans="1:56">
      <c r="C6" s="38" t="s">
        <v>73</v>
      </c>
      <c r="D6" s="39"/>
      <c r="E6" s="289" t="str">
        <f>'SLP-Verfahren'!D7</f>
        <v>9870032500000</v>
      </c>
    </row>
    <row r="7" spans="1:56">
      <c r="C7" s="38" t="s">
        <v>74</v>
      </c>
      <c r="D7" s="39"/>
      <c r="E7" s="33">
        <f>'SLP-Verfahren'!D8</f>
        <v>45748</v>
      </c>
    </row>
    <row r="8" spans="1:56">
      <c r="H8" s="66"/>
    </row>
    <row r="9" spans="1:56">
      <c r="C9" s="38" t="s">
        <v>151</v>
      </c>
      <c r="F9" s="127">
        <f>'SLP-Verfahren'!D43</f>
        <v>5</v>
      </c>
      <c r="H9" s="141"/>
    </row>
    <row r="10" spans="1:56">
      <c r="C10" s="38" t="s">
        <v>153</v>
      </c>
      <c r="F10" s="246">
        <v>5</v>
      </c>
      <c r="G10" s="39"/>
      <c r="H10" s="141"/>
    </row>
    <row r="11" spans="1:56">
      <c r="C11" s="38" t="s">
        <v>155</v>
      </c>
      <c r="F11" s="244" t="str">
        <f>INDEX('SLP-Verfahren'!D45:D59,'SLP-Temp-Gebiet Kempten'!F10)</f>
        <v>Kempten</v>
      </c>
      <c r="G11" s="247"/>
      <c r="H11" s="66"/>
    </row>
    <row r="12" spans="1:56"/>
    <row r="13" spans="1:56" ht="18" customHeight="1">
      <c r="C13" s="290" t="s">
        <v>156</v>
      </c>
      <c r="D13" s="290"/>
      <c r="E13" s="290"/>
      <c r="F13" s="16" t="s">
        <v>157</v>
      </c>
      <c r="G13" t="s">
        <v>158</v>
      </c>
      <c r="H13" s="217" t="s">
        <v>159</v>
      </c>
      <c r="I13" s="39"/>
    </row>
    <row r="14" spans="1:56" ht="19.5" customHeight="1">
      <c r="C14" s="291" t="s">
        <v>160</v>
      </c>
      <c r="D14" s="291"/>
      <c r="E14" s="5" t="s">
        <v>161</v>
      </c>
      <c r="F14" s="218" t="s">
        <v>100</v>
      </c>
      <c r="G14" s="219" t="s">
        <v>162</v>
      </c>
      <c r="H14" s="34">
        <v>0</v>
      </c>
      <c r="I14" s="39"/>
      <c r="O14" s="142" t="s">
        <v>163</v>
      </c>
      <c r="R14" s="47" t="s">
        <v>164</v>
      </c>
      <c r="S14" s="47" t="s">
        <v>165</v>
      </c>
      <c r="T14" s="47" t="s">
        <v>166</v>
      </c>
      <c r="U14" s="47" t="s">
        <v>167</v>
      </c>
      <c r="V14" s="47" t="s">
        <v>168</v>
      </c>
      <c r="W14" s="47" t="s">
        <v>169</v>
      </c>
      <c r="X14" s="47" t="s">
        <v>170</v>
      </c>
      <c r="Y14" s="47" t="s">
        <v>171</v>
      </c>
      <c r="Z14" s="47" t="s">
        <v>172</v>
      </c>
      <c r="AA14" s="47" t="s">
        <v>162</v>
      </c>
      <c r="AB14" s="47" t="s">
        <v>173</v>
      </c>
      <c r="AC14" s="47" t="s">
        <v>174</v>
      </c>
    </row>
    <row r="15" spans="1:56" ht="19.5" customHeight="1">
      <c r="C15" s="291" t="s">
        <v>175</v>
      </c>
      <c r="D15" s="291"/>
      <c r="E15" s="5" t="s">
        <v>161</v>
      </c>
      <c r="F15" s="218" t="s">
        <v>25</v>
      </c>
      <c r="G15" s="219" t="s">
        <v>166</v>
      </c>
      <c r="H15" s="34">
        <v>0</v>
      </c>
      <c r="I15" s="39"/>
      <c r="O15" s="133" t="s">
        <v>176</v>
      </c>
      <c r="R15" s="216" t="s">
        <v>25</v>
      </c>
      <c r="S15" s="216" t="s">
        <v>27</v>
      </c>
      <c r="T15" s="216" t="s">
        <v>29</v>
      </c>
      <c r="U15" s="216" t="s">
        <v>31</v>
      </c>
      <c r="V15" s="216" t="s">
        <v>33</v>
      </c>
      <c r="W15" s="216" t="s">
        <v>36</v>
      </c>
      <c r="X15" s="216" t="s">
        <v>39</v>
      </c>
      <c r="Y15" s="216" t="s">
        <v>42</v>
      </c>
      <c r="Z15" s="216" t="s">
        <v>45</v>
      </c>
      <c r="AA15" s="216" t="s">
        <v>47</v>
      </c>
      <c r="AB15" s="216" t="s">
        <v>177</v>
      </c>
      <c r="AC15" s="216" t="s">
        <v>78</v>
      </c>
      <c r="AD15" s="216" t="s">
        <v>80</v>
      </c>
      <c r="AE15" s="216" t="s">
        <v>88</v>
      </c>
      <c r="AF15" s="216" t="s">
        <v>100</v>
      </c>
      <c r="AG15" s="216" t="s">
        <v>114</v>
      </c>
      <c r="AH15" s="216" t="s">
        <v>119</v>
      </c>
      <c r="AI15" s="216" t="s">
        <v>121</v>
      </c>
      <c r="AJ15" s="216" t="s">
        <v>125</v>
      </c>
      <c r="AK15" s="216" t="s">
        <v>131</v>
      </c>
      <c r="AL15" s="216" t="s">
        <v>178</v>
      </c>
      <c r="AM15" s="216" t="s">
        <v>179</v>
      </c>
      <c r="AN15" s="216" t="s">
        <v>180</v>
      </c>
      <c r="AO15" s="216" t="s">
        <v>181</v>
      </c>
      <c r="AP15" s="216" t="s">
        <v>182</v>
      </c>
      <c r="AQ15" s="216" t="s">
        <v>183</v>
      </c>
      <c r="AR15" s="216" t="s">
        <v>184</v>
      </c>
      <c r="AS15" s="216" t="s">
        <v>185</v>
      </c>
      <c r="AT15" s="216" t="s">
        <v>186</v>
      </c>
      <c r="AU15" s="216" t="s">
        <v>187</v>
      </c>
      <c r="AV15" s="216" t="s">
        <v>188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1" ht="19.5" customHeight="1">
      <c r="B17" s="144" t="s">
        <v>189</v>
      </c>
      <c r="D17" s="143"/>
      <c r="R17" s="169"/>
      <c r="S17" s="169"/>
    </row>
    <row r="18" spans="2:21">
      <c r="C18" s="38" t="s">
        <v>190</v>
      </c>
      <c r="F18" s="32">
        <v>1</v>
      </c>
      <c r="I18" s="141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5" t="s">
        <v>191</v>
      </c>
      <c r="D20" s="146" t="s">
        <v>192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193</v>
      </c>
    </row>
    <row r="21" spans="2:21">
      <c r="B21" s="16"/>
      <c r="C21" s="149" t="s">
        <v>194</v>
      </c>
      <c r="D21" s="126" t="s">
        <v>195</v>
      </c>
      <c r="E21" s="239">
        <f>1-SUMPRODUCT(F19:N19,F21:N21)</f>
        <v>1</v>
      </c>
      <c r="F21" s="239">
        <f>ROUND(F22/$D$22,4)</f>
        <v>1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1">
      <c r="B22" s="16"/>
      <c r="C22" s="149" t="s">
        <v>196</v>
      </c>
      <c r="D22" s="151">
        <f>SUMPRODUCT(E22:N22,E19:N19)</f>
        <v>1</v>
      </c>
      <c r="E22" s="240">
        <v>1</v>
      </c>
      <c r="F22" s="240">
        <v>1</v>
      </c>
      <c r="G22" s="241"/>
      <c r="H22" s="241"/>
      <c r="I22" s="241"/>
      <c r="J22" s="241"/>
      <c r="K22" s="241"/>
      <c r="L22" s="241"/>
      <c r="M22" s="241"/>
      <c r="N22" s="241"/>
      <c r="O22" s="150" t="s">
        <v>197</v>
      </c>
      <c r="Q22" s="170"/>
    </row>
    <row r="23" spans="2:21">
      <c r="B23" s="16"/>
      <c r="C23" s="149" t="s">
        <v>198</v>
      </c>
      <c r="D23" s="152"/>
      <c r="E23" s="129" t="s">
        <v>199</v>
      </c>
      <c r="F23" s="129" t="s">
        <v>200</v>
      </c>
      <c r="G23" s="129" t="s">
        <v>200</v>
      </c>
      <c r="H23" s="129" t="s">
        <v>200</v>
      </c>
      <c r="I23" s="129" t="s">
        <v>200</v>
      </c>
      <c r="J23" s="129" t="s">
        <v>200</v>
      </c>
      <c r="K23" s="129" t="s">
        <v>200</v>
      </c>
      <c r="L23" s="129" t="s">
        <v>200</v>
      </c>
      <c r="M23" s="129" t="s">
        <v>200</v>
      </c>
      <c r="N23" s="129" t="s">
        <v>200</v>
      </c>
      <c r="O23" s="150" t="s">
        <v>201</v>
      </c>
      <c r="Q23" s="170"/>
      <c r="R23" s="47" t="s">
        <v>200</v>
      </c>
      <c r="S23" s="47" t="s">
        <v>199</v>
      </c>
      <c r="T23" s="245" t="str">
        <f>O15</f>
        <v>Vantago GPT</v>
      </c>
    </row>
    <row r="24" spans="2:21">
      <c r="B24" s="16"/>
      <c r="C24" s="149" t="s">
        <v>202</v>
      </c>
      <c r="D24" s="152"/>
      <c r="E24" s="129" t="s">
        <v>35</v>
      </c>
      <c r="F24" s="129" t="s">
        <v>203</v>
      </c>
      <c r="G24" s="129"/>
      <c r="H24" s="129"/>
      <c r="I24" s="129"/>
      <c r="J24" s="129"/>
      <c r="K24" s="129"/>
      <c r="L24" s="129"/>
      <c r="M24" s="129"/>
      <c r="N24" s="129"/>
      <c r="O24" s="150" t="s">
        <v>204</v>
      </c>
      <c r="Q24" s="170"/>
    </row>
    <row r="25" spans="2:21">
      <c r="B25" s="16"/>
      <c r="C25" s="149" t="s">
        <v>205</v>
      </c>
      <c r="D25" s="152"/>
      <c r="E25" s="129">
        <v>109460</v>
      </c>
      <c r="F25" s="129" t="s">
        <v>206</v>
      </c>
      <c r="G25" s="129"/>
      <c r="H25" s="129"/>
      <c r="I25" s="129"/>
      <c r="J25" s="129"/>
      <c r="K25" s="129"/>
      <c r="L25" s="129"/>
      <c r="M25" s="129"/>
      <c r="N25" s="129"/>
      <c r="O25" s="150" t="s">
        <v>207</v>
      </c>
      <c r="Q25" s="170"/>
      <c r="R25" s="47" t="s">
        <v>208</v>
      </c>
    </row>
    <row r="26" spans="2:21">
      <c r="B26" s="16"/>
      <c r="C26" s="149" t="s">
        <v>209</v>
      </c>
      <c r="D26" s="152"/>
      <c r="E26" s="129" t="s">
        <v>210</v>
      </c>
      <c r="F26" s="129" t="s">
        <v>211</v>
      </c>
      <c r="G26" s="129" t="s">
        <v>211</v>
      </c>
      <c r="H26" s="129" t="s">
        <v>211</v>
      </c>
      <c r="I26" s="129" t="s">
        <v>211</v>
      </c>
      <c r="J26" s="129" t="s">
        <v>211</v>
      </c>
      <c r="K26" s="129" t="s">
        <v>211</v>
      </c>
      <c r="L26" s="129" t="s">
        <v>211</v>
      </c>
      <c r="M26" s="129" t="s">
        <v>211</v>
      </c>
      <c r="N26" s="129" t="s">
        <v>211</v>
      </c>
      <c r="O26" s="150" t="s">
        <v>201</v>
      </c>
      <c r="Q26" s="170"/>
      <c r="R26" s="47" t="s">
        <v>211</v>
      </c>
      <c r="S26" s="47" t="s">
        <v>210</v>
      </c>
      <c r="T26" s="47" t="s">
        <v>212</v>
      </c>
      <c r="U26" s="47" t="s">
        <v>213</v>
      </c>
    </row>
    <row r="27" spans="2:21">
      <c r="B27" s="16"/>
      <c r="C27" s="149" t="s">
        <v>214</v>
      </c>
      <c r="D27" s="152"/>
      <c r="E27" s="152" t="str">
        <f>IF(E26="Individuelle GPT",CONCATENATE(Netzbetreiber!$D$11,'SLP-Temp-Gebiet Kempten'!E25,"B"),IF('SLP-Temp-Gebiet Kempten'!E26="Allgemeine GPT",CONCATENATE(Netzbetreiber!$D$11,'SLP-Temp-Gebiet Kempten'!E25,"A"),""))</f>
        <v>9870032500000109460B</v>
      </c>
      <c r="F27" s="152" t="str">
        <f>IF(F26="Individuelle GPT",CONCATENATE(Netzbetreiber!$D$11,'SLP-Temp-Gebiet Kempten'!F25,"B"),IF('SLP-Temp-Gebiet Kempten'!F26="Allgemeine GPT",CONCATENATE(Netzbetreiber!$D$11,'SLP-Temp-Gebiet Kempten'!F25,"A"),""))</f>
        <v/>
      </c>
      <c r="G27" s="152" t="str">
        <f>IF(G26="Individuelle GPT",CONCATENATE(Netzbetreiber!$D$11,'SLP-Temp-Gebiet Kempten'!G25,"B"),IF('SLP-Temp-Gebiet Kempten'!G26="Allgemeine GPT",CONCATENATE(Netzbetreiber!$D$11,'SLP-Temp-Gebiet Kempten'!G25,"A"),""))</f>
        <v/>
      </c>
      <c r="H27" s="152" t="str">
        <f>IF(H26="Individuelle GPT",CONCATENATE(Netzbetreiber!$D$11,'SLP-Temp-Gebiet Kempten'!H25,"B"),IF('SLP-Temp-Gebiet Kempten'!H26="Allgemeine GPT",CONCATENATE(Netzbetreiber!$D$11,'SLP-Temp-Gebiet Kempten'!H25,"A"),""))</f>
        <v/>
      </c>
      <c r="I27" s="152" t="str">
        <f>IF(I26="Individuelle GPT",CONCATENATE(Netzbetreiber!$D$11,'SLP-Temp-Gebiet Kempten'!I25,"B"),IF('SLP-Temp-Gebiet Kempten'!I26="Allgemeine GPT",CONCATENATE(Netzbetreiber!$D$11,'SLP-Temp-Gebiet Kempten'!I25,"A"),""))</f>
        <v/>
      </c>
      <c r="J27" s="152" t="str">
        <f>IF(J26="Individuelle GPT",CONCATENATE(Netzbetreiber!$D$11,'SLP-Temp-Gebiet Kempten'!J25,"B"),IF('SLP-Temp-Gebiet Kempten'!J26="Allgemeine GPT",CONCATENATE(Netzbetreiber!$D$11,'SLP-Temp-Gebiet Kempten'!J25,"A"),""))</f>
        <v/>
      </c>
      <c r="K27" s="152" t="str">
        <f>IF(K26="Individuelle GPT",CONCATENATE(Netzbetreiber!$D$11,'SLP-Temp-Gebiet Kempten'!K25,"B"),IF('SLP-Temp-Gebiet Kempten'!K26="Allgemeine GPT",CONCATENATE(Netzbetreiber!$D$11,'SLP-Temp-Gebiet Kempten'!K25,"A"),""))</f>
        <v/>
      </c>
      <c r="L27" s="152" t="str">
        <f>IF(L26="Individuelle GPT",CONCATENATE(Netzbetreiber!$D$11,'SLP-Temp-Gebiet Kempten'!L25,"B"),IF('SLP-Temp-Gebiet Kempten'!L26="Allgemeine GPT",CONCATENATE(Netzbetreiber!$D$11,'SLP-Temp-Gebiet Kempten'!L25,"A"),""))</f>
        <v/>
      </c>
      <c r="M27" s="152" t="str">
        <f>IF(M26="Individuelle GPT",CONCATENATE(Netzbetreiber!$D$11,'SLP-Temp-Gebiet Kempten'!M25,"B"),IF('SLP-Temp-Gebiet Kempten'!M26="Allgemeine GPT",CONCATENATE(Netzbetreiber!$D$11,'SLP-Temp-Gebiet Kempten'!M25,"A"),""))</f>
        <v/>
      </c>
      <c r="N27" s="152" t="str">
        <f>IF(N26="Individuelle GPT",CONCATENATE(Netzbetreiber!$D$11,'SLP-Temp-Gebiet Kempten'!N25,"B"),IF('SLP-Temp-Gebiet Kempten'!N26="Allgemeine GPT",CONCATENATE(Netzbetreiber!$D$11,'SLP-Temp-Gebiet Kempten'!N25,"A"),""))</f>
        <v/>
      </c>
      <c r="O27" s="150" t="s">
        <v>207</v>
      </c>
      <c r="Q27" s="170"/>
      <c r="R27" s="47" t="s">
        <v>211</v>
      </c>
      <c r="S27" s="47" t="s">
        <v>213</v>
      </c>
    </row>
    <row r="28" spans="2:21">
      <c r="B28" s="16"/>
      <c r="C28" s="153"/>
      <c r="Q28" s="170"/>
    </row>
    <row r="29" spans="2:21">
      <c r="C29" s="38" t="s">
        <v>215</v>
      </c>
      <c r="F29" s="32">
        <v>1</v>
      </c>
      <c r="I29" s="141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0"/>
    </row>
    <row r="31" spans="2:21">
      <c r="B31" s="16"/>
      <c r="C31" s="145" t="s">
        <v>216</v>
      </c>
      <c r="D31" s="146" t="s">
        <v>217</v>
      </c>
      <c r="E31" s="154">
        <v>1</v>
      </c>
      <c r="F31" s="154">
        <v>2</v>
      </c>
      <c r="G31" s="154">
        <v>3</v>
      </c>
      <c r="H31" s="154">
        <v>4</v>
      </c>
      <c r="I31" s="154">
        <v>5</v>
      </c>
      <c r="J31" s="154">
        <v>6</v>
      </c>
      <c r="K31" s="154">
        <v>7</v>
      </c>
      <c r="L31" s="154">
        <v>8</v>
      </c>
      <c r="M31" s="154">
        <v>9</v>
      </c>
      <c r="N31" s="154">
        <v>10</v>
      </c>
      <c r="O31" s="148" t="s">
        <v>193</v>
      </c>
      <c r="Q31" s="170"/>
    </row>
    <row r="32" spans="2:21">
      <c r="B32" s="16"/>
      <c r="C32" s="149" t="s">
        <v>218</v>
      </c>
      <c r="D32" s="151" t="s">
        <v>219</v>
      </c>
      <c r="E32" s="237">
        <f>1-SUMPRODUCT(F30:N30,F32:N32)</f>
        <v>1</v>
      </c>
      <c r="F32" s="237">
        <f>ROUND(F33/$D$33,4)</f>
        <v>0.5</v>
      </c>
      <c r="G32" s="237">
        <f t="shared" ref="G32:N32" si="3">ROUND(G33/$D$33,4)</f>
        <v>0.25</v>
      </c>
      <c r="H32" s="237">
        <f t="shared" si="3"/>
        <v>0.125</v>
      </c>
      <c r="I32" s="237">
        <f t="shared" si="3"/>
        <v>0</v>
      </c>
      <c r="J32" s="237">
        <f t="shared" si="3"/>
        <v>0</v>
      </c>
      <c r="K32" s="237">
        <f t="shared" si="3"/>
        <v>0</v>
      </c>
      <c r="L32" s="237">
        <f t="shared" si="3"/>
        <v>0</v>
      </c>
      <c r="M32" s="237">
        <f t="shared" si="3"/>
        <v>0</v>
      </c>
      <c r="N32" s="237">
        <f t="shared" si="3"/>
        <v>0</v>
      </c>
      <c r="O32" s="150"/>
      <c r="Q32" s="170"/>
    </row>
    <row r="33" spans="2:28">
      <c r="B33" s="16"/>
      <c r="C33" s="149" t="s">
        <v>220</v>
      </c>
      <c r="D33" s="239">
        <f>SUMPRODUCT(E33:N33,E30:N30)</f>
        <v>1</v>
      </c>
      <c r="E33" s="238">
        <v>1</v>
      </c>
      <c r="F33" s="238">
        <v>0.5</v>
      </c>
      <c r="G33" s="238">
        <v>0.25</v>
      </c>
      <c r="H33" s="238">
        <v>0.125</v>
      </c>
      <c r="I33" s="128"/>
      <c r="J33" s="128"/>
      <c r="K33" s="128"/>
      <c r="L33" s="128"/>
      <c r="M33" s="128"/>
      <c r="N33" s="128"/>
      <c r="O33" s="150" t="s">
        <v>197</v>
      </c>
      <c r="Q33" s="170"/>
    </row>
    <row r="34" spans="2:28">
      <c r="B34" s="16"/>
      <c r="C34" s="149" t="s">
        <v>221</v>
      </c>
      <c r="D34" s="126" t="s">
        <v>222</v>
      </c>
      <c r="E34" s="129" t="s">
        <v>223</v>
      </c>
      <c r="F34" s="129" t="s">
        <v>224</v>
      </c>
      <c r="G34" s="129" t="s">
        <v>225</v>
      </c>
      <c r="H34" s="129" t="s">
        <v>226</v>
      </c>
      <c r="I34" s="129"/>
      <c r="J34" s="129"/>
      <c r="K34" s="129"/>
      <c r="L34" s="129"/>
      <c r="M34" s="129"/>
      <c r="N34" s="129"/>
      <c r="O34" s="150" t="s">
        <v>201</v>
      </c>
      <c r="Q34" s="170"/>
      <c r="R34" s="47" t="s">
        <v>223</v>
      </c>
      <c r="S34" s="47" t="s">
        <v>224</v>
      </c>
      <c r="T34" s="47" t="s">
        <v>225</v>
      </c>
      <c r="U34" s="47" t="s">
        <v>226</v>
      </c>
      <c r="V34" s="47" t="s">
        <v>227</v>
      </c>
      <c r="W34" s="47" t="s">
        <v>228</v>
      </c>
      <c r="X34" s="47" t="s">
        <v>229</v>
      </c>
      <c r="Y34" s="47" t="s">
        <v>230</v>
      </c>
      <c r="Z34" s="47" t="s">
        <v>231</v>
      </c>
      <c r="AA34" s="47" t="s">
        <v>232</v>
      </c>
      <c r="AB34" s="47" t="s">
        <v>233</v>
      </c>
    </row>
    <row r="35" spans="2:28">
      <c r="B35" s="16"/>
      <c r="C35" s="149" t="s">
        <v>234</v>
      </c>
      <c r="D35" s="126" t="s">
        <v>235</v>
      </c>
      <c r="E35" s="129" t="s">
        <v>237</v>
      </c>
      <c r="F35" s="129" t="s">
        <v>236</v>
      </c>
      <c r="G35" s="129" t="s">
        <v>236</v>
      </c>
      <c r="H35" s="129" t="s">
        <v>236</v>
      </c>
      <c r="I35" s="134"/>
      <c r="J35" s="134"/>
      <c r="K35" s="134"/>
      <c r="L35" s="134"/>
      <c r="M35" s="134"/>
      <c r="N35" s="134"/>
      <c r="O35" s="150" t="s">
        <v>201</v>
      </c>
      <c r="Q35" s="170"/>
      <c r="R35" s="47" t="s">
        <v>236</v>
      </c>
      <c r="S35" s="47" t="s">
        <v>237</v>
      </c>
    </row>
    <row r="36" spans="2:28">
      <c r="B36" s="16"/>
      <c r="C36" s="149" t="s">
        <v>238</v>
      </c>
      <c r="D36" s="126" t="s">
        <v>239</v>
      </c>
      <c r="E36" s="129" t="s">
        <v>240</v>
      </c>
      <c r="F36" s="129" t="s">
        <v>240</v>
      </c>
      <c r="G36" s="129" t="s">
        <v>240</v>
      </c>
      <c r="H36" s="129" t="s">
        <v>240</v>
      </c>
      <c r="I36" s="129" t="s">
        <v>240</v>
      </c>
      <c r="J36" s="129" t="s">
        <v>240</v>
      </c>
      <c r="K36" s="129" t="s">
        <v>240</v>
      </c>
      <c r="L36" s="129" t="s">
        <v>240</v>
      </c>
      <c r="M36" s="129" t="s">
        <v>240</v>
      </c>
      <c r="N36" s="129" t="s">
        <v>240</v>
      </c>
      <c r="O36" s="150" t="s">
        <v>201</v>
      </c>
      <c r="Q36" s="170"/>
      <c r="R36" s="47" t="s">
        <v>240</v>
      </c>
      <c r="S36" s="47" t="s">
        <v>241</v>
      </c>
      <c r="T36" s="39"/>
    </row>
    <row r="37" spans="2:28">
      <c r="B37" s="16"/>
      <c r="C37" s="152" t="s">
        <v>242</v>
      </c>
      <c r="D37" s="96" t="s">
        <v>243</v>
      </c>
      <c r="E37" s="134" t="s">
        <v>244</v>
      </c>
      <c r="F37" s="134" t="s">
        <v>244</v>
      </c>
      <c r="G37" s="134" t="s">
        <v>245</v>
      </c>
      <c r="H37" s="134" t="s">
        <v>245</v>
      </c>
      <c r="I37" s="134"/>
      <c r="J37" s="134"/>
      <c r="K37" s="134"/>
      <c r="L37" s="134"/>
      <c r="M37" s="134"/>
      <c r="N37" s="134"/>
      <c r="O37" s="150" t="s">
        <v>201</v>
      </c>
      <c r="Q37" s="170"/>
      <c r="R37" s="47" t="s">
        <v>245</v>
      </c>
      <c r="S37" s="47" t="s">
        <v>244</v>
      </c>
    </row>
    <row r="38" spans="2:28" ht="15.75" thickBot="1"/>
    <row r="39" spans="2:28">
      <c r="C39" s="155" t="s">
        <v>246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</row>
    <row r="40" spans="2:28" ht="18">
      <c r="C40" s="158" t="s">
        <v>247</v>
      </c>
      <c r="D40" s="159"/>
      <c r="E40" s="159" t="s">
        <v>248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249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58"/>
      <c r="D42" s="159"/>
      <c r="E42" s="159" t="s">
        <v>250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251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 t="s">
        <v>252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61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58" t="s">
        <v>253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60"/>
    </row>
    <row r="47" spans="2:28">
      <c r="C47" s="161" t="s">
        <v>254</v>
      </c>
      <c r="D47" s="162" t="s">
        <v>255</v>
      </c>
      <c r="E47" s="242">
        <v>1</v>
      </c>
      <c r="F47" s="242">
        <v>0</v>
      </c>
      <c r="G47" s="242">
        <v>0</v>
      </c>
      <c r="H47" s="242">
        <v>0</v>
      </c>
      <c r="I47" s="242">
        <v>0</v>
      </c>
      <c r="J47" s="242" t="s">
        <v>256</v>
      </c>
      <c r="K47" s="159"/>
      <c r="L47" s="159"/>
      <c r="M47" s="159"/>
      <c r="N47" s="159"/>
      <c r="O47" s="160"/>
    </row>
    <row r="48" spans="2:28">
      <c r="C48" s="161" t="s">
        <v>257</v>
      </c>
      <c r="D48" s="162" t="s">
        <v>255</v>
      </c>
      <c r="E48" s="242">
        <v>1</v>
      </c>
      <c r="F48" s="242">
        <v>0.5</v>
      </c>
      <c r="G48" s="242">
        <v>0.25</v>
      </c>
      <c r="H48" s="242">
        <v>0.125</v>
      </c>
      <c r="I48" s="242">
        <v>0</v>
      </c>
      <c r="J48" s="242" t="s">
        <v>256</v>
      </c>
      <c r="K48" s="159"/>
      <c r="L48" s="159"/>
      <c r="M48" s="159"/>
      <c r="N48" s="159"/>
      <c r="O48" s="160"/>
    </row>
    <row r="49" spans="2:15" ht="15.75" thickBot="1">
      <c r="C49" s="163"/>
      <c r="D49" s="164"/>
      <c r="E49" s="165"/>
      <c r="F49" s="165"/>
      <c r="G49" s="165"/>
      <c r="H49" s="165"/>
      <c r="I49" s="165"/>
      <c r="J49" s="166"/>
      <c r="K49" s="167"/>
      <c r="L49" s="167"/>
      <c r="M49" s="167"/>
      <c r="N49" s="167"/>
      <c r="O49" s="168"/>
    </row>
    <row r="50" spans="2:15"/>
    <row r="51" spans="2:15" ht="18.75">
      <c r="B51" s="144" t="s">
        <v>258</v>
      </c>
    </row>
    <row r="52" spans="2:15">
      <c r="I52" s="1"/>
    </row>
    <row r="53" spans="2:15">
      <c r="C53" s="38" t="s">
        <v>259</v>
      </c>
      <c r="F53" s="130">
        <f>F18</f>
        <v>1</v>
      </c>
      <c r="I53" s="141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5" t="s">
        <v>191</v>
      </c>
      <c r="D55" s="146" t="s">
        <v>192</v>
      </c>
      <c r="E55" s="147">
        <v>1</v>
      </c>
      <c r="F55" s="147">
        <v>2</v>
      </c>
      <c r="G55" s="147">
        <v>3</v>
      </c>
      <c r="H55" s="147">
        <v>4</v>
      </c>
      <c r="I55" s="147">
        <v>5</v>
      </c>
      <c r="J55" s="147">
        <v>6</v>
      </c>
      <c r="K55" s="147">
        <v>7</v>
      </c>
      <c r="L55" s="147">
        <v>8</v>
      </c>
      <c r="M55" s="147">
        <v>9</v>
      </c>
      <c r="N55" s="147">
        <v>10</v>
      </c>
      <c r="O55" s="148" t="s">
        <v>193</v>
      </c>
    </row>
    <row r="56" spans="2:15">
      <c r="B56" s="16"/>
      <c r="C56" s="149" t="s">
        <v>194</v>
      </c>
      <c r="D56" s="126" t="s">
        <v>195</v>
      </c>
      <c r="E56" s="237">
        <f>1-SUMPRODUCT(F54:N54,F56:N56)</f>
        <v>1</v>
      </c>
      <c r="F56" s="237">
        <f>ROUND(F57/$D$57,4)</f>
        <v>1</v>
      </c>
      <c r="G56" s="237">
        <f t="shared" ref="G56:N56" si="5">ROUND(G57/$D$57,4)</f>
        <v>0</v>
      </c>
      <c r="H56" s="237">
        <f t="shared" si="5"/>
        <v>0</v>
      </c>
      <c r="I56" s="237">
        <f t="shared" si="5"/>
        <v>0</v>
      </c>
      <c r="J56" s="237">
        <f t="shared" si="5"/>
        <v>0</v>
      </c>
      <c r="K56" s="237">
        <f t="shared" si="5"/>
        <v>0</v>
      </c>
      <c r="L56" s="237">
        <f t="shared" si="5"/>
        <v>0</v>
      </c>
      <c r="M56" s="237">
        <f t="shared" si="5"/>
        <v>0</v>
      </c>
      <c r="N56" s="237">
        <f t="shared" si="5"/>
        <v>0</v>
      </c>
      <c r="O56" s="150"/>
    </row>
    <row r="57" spans="2:15">
      <c r="B57" s="16"/>
      <c r="C57" s="149" t="s">
        <v>196</v>
      </c>
      <c r="D57" s="151">
        <f>SUMPRODUCT(E57:N57,E54:N54)</f>
        <v>1</v>
      </c>
      <c r="E57" s="238">
        <f>E22</f>
        <v>1</v>
      </c>
      <c r="F57" s="238">
        <f t="shared" ref="F57:N61" si="6">F22</f>
        <v>1</v>
      </c>
      <c r="G57" s="238">
        <f t="shared" si="6"/>
        <v>0</v>
      </c>
      <c r="H57" s="238">
        <f t="shared" si="6"/>
        <v>0</v>
      </c>
      <c r="I57" s="238">
        <f t="shared" si="6"/>
        <v>0</v>
      </c>
      <c r="J57" s="238">
        <f t="shared" si="6"/>
        <v>0</v>
      </c>
      <c r="K57" s="238">
        <f t="shared" si="6"/>
        <v>0</v>
      </c>
      <c r="L57" s="238">
        <f t="shared" si="6"/>
        <v>0</v>
      </c>
      <c r="M57" s="238">
        <f t="shared" si="6"/>
        <v>0</v>
      </c>
      <c r="N57" s="238">
        <f t="shared" si="6"/>
        <v>0</v>
      </c>
      <c r="O57" s="150" t="s">
        <v>197</v>
      </c>
    </row>
    <row r="58" spans="2:15">
      <c r="B58" s="16"/>
      <c r="C58" s="149" t="s">
        <v>198</v>
      </c>
      <c r="D58" s="152"/>
      <c r="E58" s="129" t="str">
        <f>E23</f>
        <v>MeteoGroup</v>
      </c>
      <c r="F58" s="129" t="str">
        <f t="shared" si="6"/>
        <v>DWD</v>
      </c>
      <c r="G58" s="129" t="str">
        <f t="shared" si="6"/>
        <v>DWD</v>
      </c>
      <c r="H58" s="129" t="str">
        <f t="shared" si="6"/>
        <v>DWD</v>
      </c>
      <c r="I58" s="129" t="str">
        <f t="shared" si="6"/>
        <v>DWD</v>
      </c>
      <c r="J58" s="129" t="str">
        <f t="shared" si="6"/>
        <v>DWD</v>
      </c>
      <c r="K58" s="129" t="str">
        <f t="shared" si="6"/>
        <v>DWD</v>
      </c>
      <c r="L58" s="129" t="str">
        <f t="shared" si="6"/>
        <v>DWD</v>
      </c>
      <c r="M58" s="129" t="str">
        <f t="shared" si="6"/>
        <v>DWD</v>
      </c>
      <c r="N58" s="129" t="str">
        <f t="shared" si="6"/>
        <v>DWD</v>
      </c>
      <c r="O58" s="150" t="s">
        <v>201</v>
      </c>
    </row>
    <row r="59" spans="2:15">
      <c r="B59" s="16"/>
      <c r="C59" s="149" t="s">
        <v>202</v>
      </c>
      <c r="D59" s="152"/>
      <c r="E59" s="129" t="str">
        <f>E24</f>
        <v>Kempten</v>
      </c>
      <c r="F59" s="129" t="str">
        <f t="shared" si="6"/>
        <v>DEF-St.</v>
      </c>
      <c r="G59" s="129">
        <f t="shared" si="6"/>
        <v>0</v>
      </c>
      <c r="H59" s="129">
        <f t="shared" si="6"/>
        <v>0</v>
      </c>
      <c r="I59" s="129">
        <f t="shared" si="6"/>
        <v>0</v>
      </c>
      <c r="J59" s="129">
        <f t="shared" si="6"/>
        <v>0</v>
      </c>
      <c r="K59" s="129">
        <f t="shared" si="6"/>
        <v>0</v>
      </c>
      <c r="L59" s="129">
        <f t="shared" si="6"/>
        <v>0</v>
      </c>
      <c r="M59" s="129">
        <f t="shared" si="6"/>
        <v>0</v>
      </c>
      <c r="N59" s="129">
        <f t="shared" si="6"/>
        <v>0</v>
      </c>
      <c r="O59" s="150" t="s">
        <v>204</v>
      </c>
    </row>
    <row r="60" spans="2:15">
      <c r="B60" s="16"/>
      <c r="C60" s="149" t="s">
        <v>205</v>
      </c>
      <c r="D60" s="152"/>
      <c r="E60" s="129">
        <f>E25</f>
        <v>109460</v>
      </c>
      <c r="F60" s="129" t="str">
        <f t="shared" si="6"/>
        <v>xxxxx</v>
      </c>
      <c r="G60" s="129">
        <f t="shared" si="6"/>
        <v>0</v>
      </c>
      <c r="H60" s="129">
        <f t="shared" si="6"/>
        <v>0</v>
      </c>
      <c r="I60" s="129">
        <f t="shared" si="6"/>
        <v>0</v>
      </c>
      <c r="J60" s="129">
        <f t="shared" si="6"/>
        <v>0</v>
      </c>
      <c r="K60" s="129">
        <f t="shared" si="6"/>
        <v>0</v>
      </c>
      <c r="L60" s="129">
        <f t="shared" si="6"/>
        <v>0</v>
      </c>
      <c r="M60" s="129">
        <f t="shared" si="6"/>
        <v>0</v>
      </c>
      <c r="N60" s="129">
        <f t="shared" si="6"/>
        <v>0</v>
      </c>
      <c r="O60" s="150" t="s">
        <v>207</v>
      </c>
    </row>
    <row r="61" spans="2:15">
      <c r="B61" s="16"/>
      <c r="C61" s="149" t="s">
        <v>209</v>
      </c>
      <c r="D61" s="152"/>
      <c r="E61" s="131" t="s">
        <v>211</v>
      </c>
      <c r="F61" s="131" t="str">
        <f t="shared" si="6"/>
        <v>Temp. (2m)</v>
      </c>
      <c r="G61" s="131" t="str">
        <f t="shared" si="6"/>
        <v>Temp. (2m)</v>
      </c>
      <c r="H61" s="131" t="str">
        <f t="shared" si="6"/>
        <v>Temp. (2m)</v>
      </c>
      <c r="I61" s="131" t="str">
        <f t="shared" si="6"/>
        <v>Temp. (2m)</v>
      </c>
      <c r="J61" s="131" t="str">
        <f t="shared" si="6"/>
        <v>Temp. (2m)</v>
      </c>
      <c r="K61" s="131" t="str">
        <f t="shared" si="6"/>
        <v>Temp. (2m)</v>
      </c>
      <c r="L61" s="131" t="str">
        <f t="shared" si="6"/>
        <v>Temp. (2m)</v>
      </c>
      <c r="M61" s="131" t="str">
        <f t="shared" si="6"/>
        <v>Temp. (2m)</v>
      </c>
      <c r="N61" s="131" t="str">
        <f t="shared" si="6"/>
        <v>Temp. (2m)</v>
      </c>
      <c r="O61" s="150" t="s">
        <v>201</v>
      </c>
    </row>
    <row r="62" spans="2:15"/>
    <row r="63" spans="2:15">
      <c r="C63" s="38" t="s">
        <v>215</v>
      </c>
      <c r="F63" s="130">
        <v>1</v>
      </c>
    </row>
    <row r="64" spans="2:15" ht="15" customHeight="1">
      <c r="E64" s="27">
        <f>IF(E65&gt;$F$63,0,1)</f>
        <v>1</v>
      </c>
      <c r="F64" s="27">
        <f t="shared" ref="F64:N64" si="7">IF(F65&gt;$F$63,0,1)</f>
        <v>0</v>
      </c>
      <c r="G64" s="27">
        <f t="shared" si="7"/>
        <v>0</v>
      </c>
      <c r="H64" s="27">
        <f t="shared" si="7"/>
        <v>0</v>
      </c>
      <c r="I64" s="27">
        <f t="shared" si="7"/>
        <v>0</v>
      </c>
      <c r="J64" s="27">
        <f t="shared" si="7"/>
        <v>0</v>
      </c>
      <c r="K64" s="27">
        <f t="shared" si="7"/>
        <v>0</v>
      </c>
      <c r="L64" s="27">
        <f t="shared" si="7"/>
        <v>0</v>
      </c>
      <c r="M64" s="27">
        <f t="shared" si="7"/>
        <v>0</v>
      </c>
      <c r="N64" s="27">
        <f t="shared" si="7"/>
        <v>0</v>
      </c>
    </row>
    <row r="65" spans="2:15" ht="18" customHeight="1">
      <c r="C65" s="145" t="s">
        <v>216</v>
      </c>
      <c r="D65" s="146" t="s">
        <v>217</v>
      </c>
      <c r="E65" s="154">
        <v>1</v>
      </c>
      <c r="F65" s="154">
        <v>2</v>
      </c>
      <c r="G65" s="154">
        <v>3</v>
      </c>
      <c r="H65" s="154">
        <v>4</v>
      </c>
      <c r="I65" s="154">
        <v>5</v>
      </c>
      <c r="J65" s="154">
        <v>6</v>
      </c>
      <c r="K65" s="154">
        <v>7</v>
      </c>
      <c r="L65" s="154">
        <v>8</v>
      </c>
      <c r="M65" s="154">
        <v>9</v>
      </c>
      <c r="N65" s="154">
        <v>10</v>
      </c>
      <c r="O65" s="148" t="s">
        <v>193</v>
      </c>
    </row>
    <row r="66" spans="2:15">
      <c r="B66" s="16"/>
      <c r="C66" s="149" t="s">
        <v>218</v>
      </c>
      <c r="D66" s="151" t="s">
        <v>219</v>
      </c>
      <c r="E66" s="237">
        <f>1-SUMPRODUCT(F64:N64,F66:N66)</f>
        <v>1</v>
      </c>
      <c r="F66" s="237">
        <f>ROUND(F67/$D$67,4)</f>
        <v>0.5</v>
      </c>
      <c r="G66" s="237">
        <f t="shared" ref="G66:N66" si="8">ROUND(G67/$D$67,4)</f>
        <v>0.25</v>
      </c>
      <c r="H66" s="237">
        <f t="shared" si="8"/>
        <v>0.125</v>
      </c>
      <c r="I66" s="237">
        <f t="shared" si="8"/>
        <v>0</v>
      </c>
      <c r="J66" s="237">
        <f t="shared" si="8"/>
        <v>0</v>
      </c>
      <c r="K66" s="237">
        <f t="shared" si="8"/>
        <v>0</v>
      </c>
      <c r="L66" s="237">
        <f t="shared" si="8"/>
        <v>0</v>
      </c>
      <c r="M66" s="237">
        <f t="shared" si="8"/>
        <v>0</v>
      </c>
      <c r="N66" s="237">
        <f t="shared" si="8"/>
        <v>0</v>
      </c>
      <c r="O66" s="150"/>
    </row>
    <row r="67" spans="2:15">
      <c r="B67" s="16"/>
      <c r="C67" s="149" t="s">
        <v>220</v>
      </c>
      <c r="D67" s="151">
        <f>SUMPRODUCT(E67:N67,E64:N64)</f>
        <v>1</v>
      </c>
      <c r="E67" s="243">
        <f>E33</f>
        <v>1</v>
      </c>
      <c r="F67" s="243">
        <f t="shared" ref="F67:N71" si="9">F33</f>
        <v>0.5</v>
      </c>
      <c r="G67" s="243">
        <f t="shared" si="9"/>
        <v>0.25</v>
      </c>
      <c r="H67" s="243">
        <f t="shared" si="9"/>
        <v>0.125</v>
      </c>
      <c r="I67" s="243">
        <f t="shared" si="9"/>
        <v>0</v>
      </c>
      <c r="J67" s="243">
        <f t="shared" si="9"/>
        <v>0</v>
      </c>
      <c r="K67" s="243">
        <f t="shared" si="9"/>
        <v>0</v>
      </c>
      <c r="L67" s="243">
        <f t="shared" si="9"/>
        <v>0</v>
      </c>
      <c r="M67" s="243">
        <f t="shared" si="9"/>
        <v>0</v>
      </c>
      <c r="N67" s="243">
        <f t="shared" si="9"/>
        <v>0</v>
      </c>
      <c r="O67" s="150" t="s">
        <v>197</v>
      </c>
    </row>
    <row r="68" spans="2:15">
      <c r="B68" s="16"/>
      <c r="C68" s="149" t="s">
        <v>221</v>
      </c>
      <c r="D68" s="126" t="s">
        <v>222</v>
      </c>
      <c r="E68" s="129" t="str">
        <f>E34</f>
        <v>D</v>
      </c>
      <c r="F68" s="129" t="str">
        <f t="shared" si="9"/>
        <v>D-1</v>
      </c>
      <c r="G68" s="129" t="str">
        <f t="shared" si="9"/>
        <v>D-2</v>
      </c>
      <c r="H68" s="129" t="str">
        <f t="shared" si="9"/>
        <v>D-3</v>
      </c>
      <c r="I68" s="129">
        <f t="shared" si="9"/>
        <v>0</v>
      </c>
      <c r="J68" s="129">
        <f t="shared" si="9"/>
        <v>0</v>
      </c>
      <c r="K68" s="129">
        <f t="shared" si="9"/>
        <v>0</v>
      </c>
      <c r="L68" s="129">
        <f t="shared" si="9"/>
        <v>0</v>
      </c>
      <c r="M68" s="129">
        <f t="shared" si="9"/>
        <v>0</v>
      </c>
      <c r="N68" s="129">
        <f t="shared" si="9"/>
        <v>0</v>
      </c>
      <c r="O68" s="150" t="s">
        <v>201</v>
      </c>
    </row>
    <row r="69" spans="2:15">
      <c r="B69" s="16"/>
      <c r="C69" s="149" t="s">
        <v>234</v>
      </c>
      <c r="D69" s="126" t="s">
        <v>235</v>
      </c>
      <c r="E69" s="132" t="s">
        <v>237</v>
      </c>
      <c r="F69" s="132" t="str">
        <f t="shared" si="9"/>
        <v>Gastag</v>
      </c>
      <c r="G69" s="132" t="str">
        <f t="shared" si="9"/>
        <v>Gastag</v>
      </c>
      <c r="H69" s="132" t="str">
        <f t="shared" si="9"/>
        <v>Gastag</v>
      </c>
      <c r="I69" s="134">
        <f t="shared" si="9"/>
        <v>0</v>
      </c>
      <c r="J69" s="134">
        <f t="shared" si="9"/>
        <v>0</v>
      </c>
      <c r="K69" s="134">
        <f t="shared" si="9"/>
        <v>0</v>
      </c>
      <c r="L69" s="134">
        <f t="shared" si="9"/>
        <v>0</v>
      </c>
      <c r="M69" s="134">
        <f t="shared" si="9"/>
        <v>0</v>
      </c>
      <c r="N69" s="134">
        <f t="shared" si="9"/>
        <v>0</v>
      </c>
      <c r="O69" s="150" t="s">
        <v>201</v>
      </c>
    </row>
    <row r="70" spans="2:15">
      <c r="B70" s="16"/>
      <c r="C70" s="149" t="s">
        <v>238</v>
      </c>
      <c r="D70" s="126" t="s">
        <v>239</v>
      </c>
      <c r="E70" s="132" t="str">
        <f>E36</f>
        <v>CET/CEST</v>
      </c>
      <c r="F70" s="132" t="str">
        <f t="shared" si="9"/>
        <v>CET/CEST</v>
      </c>
      <c r="G70" s="132" t="str">
        <f t="shared" si="9"/>
        <v>CET/CEST</v>
      </c>
      <c r="H70" s="132" t="str">
        <f t="shared" si="9"/>
        <v>CET/CEST</v>
      </c>
      <c r="I70" s="134" t="str">
        <f t="shared" si="9"/>
        <v>CET/CEST</v>
      </c>
      <c r="J70" s="134" t="str">
        <f t="shared" si="9"/>
        <v>CET/CEST</v>
      </c>
      <c r="K70" s="134" t="str">
        <f t="shared" si="9"/>
        <v>CET/CEST</v>
      </c>
      <c r="L70" s="134" t="str">
        <f t="shared" si="9"/>
        <v>CET/CEST</v>
      </c>
      <c r="M70" s="134" t="str">
        <f t="shared" si="9"/>
        <v>CET/CEST</v>
      </c>
      <c r="N70" s="134" t="str">
        <f t="shared" si="9"/>
        <v>CET/CEST</v>
      </c>
      <c r="O70" s="150" t="s">
        <v>201</v>
      </c>
    </row>
    <row r="71" spans="2:15">
      <c r="B71" s="16"/>
      <c r="C71" s="152" t="s">
        <v>242</v>
      </c>
      <c r="D71" s="96" t="s">
        <v>243</v>
      </c>
      <c r="E71" s="135" t="s">
        <v>245</v>
      </c>
      <c r="F71" s="135" t="s">
        <v>245</v>
      </c>
      <c r="G71" s="135" t="str">
        <f t="shared" si="9"/>
        <v>Temp.-IST</v>
      </c>
      <c r="H71" s="135" t="str">
        <f t="shared" si="9"/>
        <v>Temp.-IST</v>
      </c>
      <c r="I71" s="135">
        <f t="shared" si="9"/>
        <v>0</v>
      </c>
      <c r="J71" s="135">
        <f t="shared" si="9"/>
        <v>0</v>
      </c>
      <c r="K71" s="135">
        <f t="shared" si="9"/>
        <v>0</v>
      </c>
      <c r="L71" s="135">
        <f t="shared" si="9"/>
        <v>0</v>
      </c>
      <c r="M71" s="135">
        <f t="shared" si="9"/>
        <v>0</v>
      </c>
      <c r="N71" s="135">
        <f t="shared" si="9"/>
        <v>0</v>
      </c>
      <c r="O71" s="150" t="s">
        <v>201</v>
      </c>
    </row>
    <row r="72" spans="2:15"/>
    <row r="73" spans="2:15" ht="15.75" customHeight="1">
      <c r="C73" s="292" t="s">
        <v>260</v>
      </c>
      <c r="D73" s="292"/>
      <c r="E73" s="292"/>
      <c r="F73" s="292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0" priority="1">
      <formula>IF(E$20&gt;$F$18,1,0)</formula>
    </cfRule>
  </conditionalFormatting>
  <conditionalFormatting sqref="E22:N25">
    <cfRule type="expression" dxfId="29" priority="2">
      <formula>IF(E$20&lt;=$F$18,1,0)</formula>
    </cfRule>
  </conditionalFormatting>
  <conditionalFormatting sqref="E26:N26">
    <cfRule type="expression" dxfId="28" priority="11">
      <formula>IF(E$20&lt;=$F$18,1,0)</formula>
    </cfRule>
    <cfRule type="expression" dxfId="27" priority="12">
      <formula>IF(E$20&lt;=$F$18,1,0)</formula>
    </cfRule>
  </conditionalFormatting>
  <conditionalFormatting sqref="E32:N37">
    <cfRule type="expression" dxfId="26" priority="7">
      <formula>IF(E$31&gt;$F$29,1,0)</formula>
    </cfRule>
  </conditionalFormatting>
  <conditionalFormatting sqref="E33:N37">
    <cfRule type="expression" dxfId="25" priority="13">
      <formula>IF(E$31&lt;=$F$29,1,0)</formula>
    </cfRule>
  </conditionalFormatting>
  <conditionalFormatting sqref="E56:N61">
    <cfRule type="expression" dxfId="24" priority="8">
      <formula>IF(E$55&gt;$F$53,1,0)</formula>
    </cfRule>
  </conditionalFormatting>
  <conditionalFormatting sqref="E57:N60">
    <cfRule type="expression" dxfId="23" priority="10">
      <formula>IF(E$55&lt;=$F$53,1,0)</formula>
    </cfRule>
  </conditionalFormatting>
  <conditionalFormatting sqref="E61:N61">
    <cfRule type="expression" dxfId="22" priority="9">
      <formula>IF(E$55&lt;=$F$53,1,0)</formula>
    </cfRule>
  </conditionalFormatting>
  <conditionalFormatting sqref="E66:N71">
    <cfRule type="expression" dxfId="21" priority="3">
      <formula>IF(E$65&gt;$F$63,1,0)</formula>
    </cfRule>
  </conditionalFormatting>
  <conditionalFormatting sqref="E67:N70">
    <cfRule type="expression" dxfId="20" priority="4">
      <formula>IF(E$65&lt;=$F$63,1,0)</formula>
    </cfRule>
  </conditionalFormatting>
  <conditionalFormatting sqref="E71:N71">
    <cfRule type="expression" dxfId="19" priority="6">
      <formula>IF(E$65&lt;=$F$63,1,0)</formula>
    </cfRule>
  </conditionalFormatting>
  <conditionalFormatting sqref="H8:H11">
    <cfRule type="expression" dxfId="18" priority="5">
      <formula>IF($F$9=1,1,0)</formula>
    </cfRule>
  </conditionalFormatting>
  <dataValidations count="14">
    <dataValidation type="whole" allowBlank="1" showInputMessage="1" showErrorMessage="1" sqref="F9" xr:uid="{4B349F1A-2125-4D9C-8997-2D3BD93C843D}">
      <formula1>1</formula1>
      <formula2>20</formula2>
    </dataValidation>
    <dataValidation type="list" allowBlank="1" showInputMessage="1" showErrorMessage="1" sqref="E37:N37 E71:N71" xr:uid="{8A98FDE3-AE07-41F5-8162-B778ECB9B9EF}">
      <formula1>$R$37:$S$37</formula1>
    </dataValidation>
    <dataValidation type="list" allowBlank="1" showInputMessage="1" showErrorMessage="1" errorTitle="Prognosezeitraum" error="Werte zwischen 0 - 240h" sqref="E34:N34 E68:N68" xr:uid="{07240E16-BD0F-4D14-B8CB-2FC1A0BBE7DE}">
      <formula1>$R$34:$AB$34</formula1>
    </dataValidation>
    <dataValidation type="list" allowBlank="1" showInputMessage="1" showErrorMessage="1" sqref="E35:N35 E69:N69" xr:uid="{6C8B8F91-3837-4A08-A783-ABD86F51A99A}">
      <formula1>$R$35:$S$35</formula1>
    </dataValidation>
    <dataValidation type="list" allowBlank="1" showInputMessage="1" showErrorMessage="1" sqref="E23:N23 E58:N58" xr:uid="{451A2331-500F-40FA-90E9-D761A26A9AA0}">
      <formula1>$R$23:$T$23</formula1>
    </dataValidation>
    <dataValidation type="list" allowBlank="1" showInputMessage="1" showErrorMessage="1" sqref="F53" xr:uid="{3C51CFC6-9C4D-4052-9FB7-FB066D99699A}">
      <formula1>$E$55:$N$55</formula1>
    </dataValidation>
    <dataValidation type="list" allowBlank="1" showInputMessage="1" showErrorMessage="1" sqref="F18" xr:uid="{5D9CA8EB-A06A-4F7A-894B-1E8D8E3D7C00}">
      <formula1>$E$20:$N$20</formula1>
    </dataValidation>
    <dataValidation type="list" allowBlank="1" showInputMessage="1" showErrorMessage="1" sqref="F29" xr:uid="{B5919F0F-A0C9-4127-91EE-6383A75651A4}">
      <formula1>$E$31:$N$31</formula1>
    </dataValidation>
    <dataValidation type="list" allowBlank="1" showInputMessage="1" showErrorMessage="1" sqref="F63" xr:uid="{EE2732F1-6762-4642-AB1A-453DBEFC7433}">
      <formula1>$E$65:$N$65</formula1>
    </dataValidation>
    <dataValidation type="list" allowBlank="1" showInputMessage="1" showErrorMessage="1" sqref="F14:F15" xr:uid="{66162A33-A2B2-4B0B-8F0D-A6F1EA74AA40}">
      <formula1>$R$15:$AV$15</formula1>
    </dataValidation>
    <dataValidation type="list" allowBlank="1" showInputMessage="1" showErrorMessage="1" sqref="G14:G15" xr:uid="{2CCE9583-F993-41E3-BF1C-017AB18F9BC2}">
      <formula1>$R$14:$AC$14</formula1>
    </dataValidation>
    <dataValidation type="list" allowBlank="1" showInputMessage="1" showErrorMessage="1" sqref="E36:N36 E70:N70" xr:uid="{0E45FEF8-47BA-4477-BC0D-DA65992BB64F}">
      <formula1>$R$36:$S$36</formula1>
    </dataValidation>
    <dataValidation type="list" allowBlank="1" showInputMessage="1" showErrorMessage="1" sqref="E26:N26" xr:uid="{E23900D2-F73D-48AA-A01A-0D2F14E98F20}">
      <formula1>$R$26:$U$26</formula1>
    </dataValidation>
    <dataValidation type="list" allowBlank="1" showInputMessage="1" showErrorMessage="1" sqref="E61:N61" xr:uid="{532A53EF-A35D-4DC2-AB89-8B52EE72D628}">
      <formula1>$R$27:$S$27</formula1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399CEB-3894-40A3-8792-01B45D8212E2}">
          <x14:formula1>
            <xm:f>'SLP-Verfahren'!$H$44:$V$44</xm:f>
          </x14:formula1>
          <xm:sqref>F10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I8" sqref="I8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5" t="s">
        <v>263</v>
      </c>
    </row>
    <row r="3" spans="2:26">
      <c r="B3" t="s">
        <v>264</v>
      </c>
    </row>
    <row r="4" spans="2:26"/>
    <row r="5" spans="2:26">
      <c r="C5" s="36" t="s">
        <v>265</v>
      </c>
      <c r="D5" s="37" t="str">
        <f>Netzbetreiber!$D$9</f>
        <v>schwaben netz gmbh</v>
      </c>
      <c r="H5" s="66" t="s">
        <v>150</v>
      </c>
      <c r="I5" s="8" t="s">
        <v>266</v>
      </c>
    </row>
    <row r="6" spans="2:26">
      <c r="C6" s="36" t="s">
        <v>267</v>
      </c>
      <c r="D6" s="37" t="str">
        <f>Netzbetreiber!$D$28</f>
        <v>schwaben netz</v>
      </c>
      <c r="I6" s="8" t="s">
        <v>268</v>
      </c>
    </row>
    <row r="7" spans="2:26">
      <c r="C7" s="36" t="s">
        <v>73</v>
      </c>
      <c r="D7" s="37" t="str">
        <f>Netzbetreiber!$D$11</f>
        <v>9870032500000</v>
      </c>
    </row>
    <row r="8" spans="2:26">
      <c r="C8" s="36" t="s">
        <v>74</v>
      </c>
      <c r="D8" s="35">
        <f>Netzbetreiber!$D$6</f>
        <v>45748</v>
      </c>
      <c r="H8" t="s">
        <v>120</v>
      </c>
      <c r="J8" s="106">
        <v>15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7" t="s">
        <v>269</v>
      </c>
      <c r="C10" s="108" t="s">
        <v>270</v>
      </c>
      <c r="D10" s="107" t="s">
        <v>271</v>
      </c>
      <c r="E10" s="228" t="s">
        <v>272</v>
      </c>
      <c r="F10" s="108" t="s">
        <v>273</v>
      </c>
      <c r="H10" s="120" t="s">
        <v>274</v>
      </c>
      <c r="I10" s="120" t="s">
        <v>275</v>
      </c>
      <c r="J10" s="120" t="s">
        <v>276</v>
      </c>
      <c r="K10" s="121" t="s">
        <v>223</v>
      </c>
      <c r="L10" s="122" t="s">
        <v>277</v>
      </c>
      <c r="M10" s="123" t="s">
        <v>278</v>
      </c>
      <c r="N10" s="124" t="s">
        <v>279</v>
      </c>
      <c r="O10" s="124" t="s">
        <v>280</v>
      </c>
      <c r="P10" s="125" t="s">
        <v>281</v>
      </c>
      <c r="Q10" s="119" t="s">
        <v>282</v>
      </c>
      <c r="R10" s="109" t="s">
        <v>283</v>
      </c>
      <c r="S10" s="110" t="s">
        <v>284</v>
      </c>
      <c r="T10" s="110" t="s">
        <v>285</v>
      </c>
      <c r="U10" s="110" t="s">
        <v>286</v>
      </c>
      <c r="V10" s="110" t="s">
        <v>287</v>
      </c>
      <c r="W10" s="110" t="s">
        <v>288</v>
      </c>
      <c r="X10" s="111" t="s">
        <v>289</v>
      </c>
      <c r="Y10" s="251" t="s">
        <v>290</v>
      </c>
    </row>
    <row r="11" spans="2:26" ht="15.75" thickBot="1">
      <c r="B11" s="112" t="s">
        <v>291</v>
      </c>
      <c r="C11" s="113" t="s">
        <v>292</v>
      </c>
      <c r="D11" s="250" t="s">
        <v>293</v>
      </c>
      <c r="E11" s="136" t="s">
        <v>423</v>
      </c>
      <c r="F11" s="252" t="str">
        <f>VLOOKUP($E11,'BDEW-Standard'!$B$3:$M$158,F$9,0)</f>
        <v>W24</v>
      </c>
      <c r="H11" s="138">
        <f>ROUND(VLOOKUP($E11,'BDEW-Standard'!$B$3:$M$158,H$9,0),7)</f>
        <v>2.5078170000000002</v>
      </c>
      <c r="I11" s="138">
        <f>ROUND(VLOOKUP($E11,'BDEW-Standard'!$B$3:$M$158,I$9,0),7)</f>
        <v>-35.036736300000001</v>
      </c>
      <c r="J11" s="138">
        <f>ROUND(VLOOKUP($E11,'BDEW-Standard'!$B$3:$M$158,J$9,0),7)</f>
        <v>6.2430158999999996</v>
      </c>
      <c r="K11" s="138">
        <f>ROUND(VLOOKUP($E11,'BDEW-Standard'!$B$3:$M$158,K$9,0),7)</f>
        <v>0.1025195</v>
      </c>
      <c r="L11" s="173">
        <f>ROUND(VLOOKUP($E11,'BDEW-Standard'!$B$3:$M$158,L$9,0),1)</f>
        <v>40</v>
      </c>
      <c r="M11" s="138">
        <f>ROUND(VLOOKUP($E11,'BDEW-Standard'!$B$3:$M$158,M$9,0),7)</f>
        <v>0</v>
      </c>
      <c r="N11" s="138">
        <f>ROUND(VLOOKUP($E11,'BDEW-Standard'!$B$3:$M$158,N$9,0),7)</f>
        <v>0</v>
      </c>
      <c r="O11" s="138">
        <f>ROUND(VLOOKUP($E11,'BDEW-Standard'!$B$3:$M$158,O$9,0),7)</f>
        <v>0</v>
      </c>
      <c r="P11" s="138">
        <f>ROUND(VLOOKUP($E11,'BDEW-Standard'!$B$3:$M$158,P$9,0),7)</f>
        <v>0</v>
      </c>
      <c r="Q11" s="172">
        <f>($H11/(1+($I11/($Q$9-$L11))^$J11)+$K11)+MAX($M11*$Q$9+$N11,$O11*$Q$9+$P11)</f>
        <v>1.0107516326442527</v>
      </c>
      <c r="R11" s="139">
        <f>ROUND(VLOOKUP(MID($E11,4,3),'Wochentag F(WT)'!$B$7:$J$22,R$9,0),4)</f>
        <v>1</v>
      </c>
      <c r="S11" s="139">
        <f>ROUND(VLOOKUP(MID($E11,4,3),'Wochentag F(WT)'!$B$7:$J$22,S$9,0),4)</f>
        <v>1</v>
      </c>
      <c r="T11" s="139">
        <f>ROUND(VLOOKUP(MID($E11,4,3),'Wochentag F(WT)'!$B$7:$J$22,T$9,0),4)</f>
        <v>1</v>
      </c>
      <c r="U11" s="139">
        <f>ROUND(VLOOKUP(MID($E11,4,3),'Wochentag F(WT)'!$B$7:$J$22,U$9,0),4)</f>
        <v>1</v>
      </c>
      <c r="V11" s="139">
        <f>ROUND(VLOOKUP(MID($E11,4,3),'Wochentag F(WT)'!$B$7:$J$22,V$9,0),4)</f>
        <v>1</v>
      </c>
      <c r="W11" s="139">
        <f>ROUND(VLOOKUP(MID($E11,4,3),'Wochentag F(WT)'!$B$7:$J$22,W$9,0),4)</f>
        <v>1</v>
      </c>
      <c r="X11" s="140">
        <f>7-SUM(R11:W11)</f>
        <v>1</v>
      </c>
      <c r="Y11" s="248">
        <v>365.12299999999999</v>
      </c>
    </row>
    <row r="12" spans="2:26">
      <c r="B12" s="114">
        <v>1</v>
      </c>
      <c r="C12" s="115" t="str">
        <f t="shared" ref="C12:C41" si="0">$D$6</f>
        <v>schwaben netz</v>
      </c>
      <c r="D12" s="44" t="s">
        <v>293</v>
      </c>
      <c r="E12" s="137" t="s">
        <v>426</v>
      </c>
      <c r="F12" s="253" t="s">
        <v>427</v>
      </c>
      <c r="H12" s="229">
        <v>3.159294</v>
      </c>
      <c r="I12" s="229">
        <v>-37.406886</v>
      </c>
      <c r="J12" s="229">
        <v>6.1418926000000003</v>
      </c>
      <c r="K12" s="229">
        <v>7.6563300000000001E-2</v>
      </c>
      <c r="L12" s="287">
        <v>40</v>
      </c>
      <c r="M12" s="229">
        <v>0</v>
      </c>
      <c r="N12" s="229">
        <v>0</v>
      </c>
      <c r="O12" s="229">
        <v>0</v>
      </c>
      <c r="P12" s="229">
        <v>0</v>
      </c>
      <c r="Q12" s="288">
        <v>0.95202070224521151</v>
      </c>
      <c r="R12" s="231">
        <v>1</v>
      </c>
      <c r="S12" s="231">
        <v>1</v>
      </c>
      <c r="T12" s="231">
        <v>1</v>
      </c>
      <c r="U12" s="231">
        <v>1</v>
      </c>
      <c r="V12" s="231">
        <v>1</v>
      </c>
      <c r="W12" s="231">
        <v>1</v>
      </c>
      <c r="X12" s="232">
        <v>1</v>
      </c>
      <c r="Y12" s="249"/>
      <c r="Z12" s="171"/>
    </row>
    <row r="13" spans="2:26" s="116" customFormat="1">
      <c r="B13" s="117">
        <v>2</v>
      </c>
      <c r="C13" s="118" t="str">
        <f t="shared" si="0"/>
        <v>schwaben netz</v>
      </c>
      <c r="D13" s="44" t="s">
        <v>293</v>
      </c>
      <c r="E13" s="137" t="s">
        <v>429</v>
      </c>
      <c r="F13" s="253" t="s">
        <v>430</v>
      </c>
      <c r="H13" s="229">
        <v>2.4859160999999999</v>
      </c>
      <c r="I13" s="229">
        <v>-35.043597800000001</v>
      </c>
      <c r="J13" s="229">
        <v>6.2818214000000001</v>
      </c>
      <c r="K13" s="229">
        <v>0.1065396</v>
      </c>
      <c r="L13" s="287">
        <v>40</v>
      </c>
      <c r="M13" s="229">
        <v>0</v>
      </c>
      <c r="N13" s="229">
        <v>0</v>
      </c>
      <c r="O13" s="229">
        <v>0</v>
      </c>
      <c r="P13" s="229">
        <v>0</v>
      </c>
      <c r="Q13" s="288">
        <v>1.0041152127680664</v>
      </c>
      <c r="R13" s="231">
        <v>1</v>
      </c>
      <c r="S13" s="231">
        <v>1</v>
      </c>
      <c r="T13" s="231">
        <v>1</v>
      </c>
      <c r="U13" s="231">
        <v>1</v>
      </c>
      <c r="V13" s="231">
        <v>1</v>
      </c>
      <c r="W13" s="231">
        <v>1</v>
      </c>
      <c r="X13" s="232">
        <v>1</v>
      </c>
      <c r="Y13" s="249"/>
      <c r="Z13" s="171"/>
    </row>
    <row r="14" spans="2:26" s="116" customFormat="1">
      <c r="B14" s="117">
        <v>3</v>
      </c>
      <c r="C14" s="118" t="str">
        <f t="shared" si="0"/>
        <v>schwaben netz</v>
      </c>
      <c r="D14" s="44" t="s">
        <v>293</v>
      </c>
      <c r="E14" s="137" t="s">
        <v>296</v>
      </c>
      <c r="F14" s="253" t="str">
        <f>VLOOKUP($E14,'[1]BDEW-Standard'!$B$3:$M$94,F$9,0)</f>
        <v>HK3</v>
      </c>
      <c r="H14" s="229">
        <v>0.40409319999999999</v>
      </c>
      <c r="I14" s="229">
        <v>-24.439296800000001</v>
      </c>
      <c r="J14" s="229">
        <v>6.5718174999999999</v>
      </c>
      <c r="K14" s="229">
        <v>0.71077100000000004</v>
      </c>
      <c r="L14" s="287">
        <v>40</v>
      </c>
      <c r="M14" s="229">
        <v>0</v>
      </c>
      <c r="N14" s="229">
        <v>0</v>
      </c>
      <c r="O14" s="229">
        <v>0</v>
      </c>
      <c r="P14" s="229">
        <v>0</v>
      </c>
      <c r="Q14" s="288">
        <v>1.0561214000512988</v>
      </c>
      <c r="R14" s="231">
        <v>1</v>
      </c>
      <c r="S14" s="231">
        <v>1</v>
      </c>
      <c r="T14" s="231">
        <v>1</v>
      </c>
      <c r="U14" s="231">
        <v>1</v>
      </c>
      <c r="V14" s="231">
        <v>1</v>
      </c>
      <c r="W14" s="231">
        <v>1</v>
      </c>
      <c r="X14" s="232">
        <v>1</v>
      </c>
      <c r="Y14" s="249"/>
      <c r="Z14" s="171"/>
    </row>
    <row r="15" spans="2:26" s="116" customFormat="1">
      <c r="B15" s="117">
        <v>4</v>
      </c>
      <c r="C15" s="118" t="str">
        <f t="shared" si="0"/>
        <v>schwaben netz</v>
      </c>
      <c r="D15" s="44" t="s">
        <v>293</v>
      </c>
      <c r="E15" s="137" t="s">
        <v>669</v>
      </c>
      <c r="F15" s="253" t="str">
        <f>VLOOKUP($E15,'[1]BDEW-Standard'!$B$3:$M$94,F$9,0)</f>
        <v>MK4</v>
      </c>
      <c r="H15" s="229">
        <v>3.1177248</v>
      </c>
      <c r="I15" s="229">
        <v>-35.871506199999999</v>
      </c>
      <c r="J15" s="229">
        <v>7.5186828999999999</v>
      </c>
      <c r="K15" s="229">
        <v>3.4330100000000002E-2</v>
      </c>
      <c r="L15" s="287">
        <v>40</v>
      </c>
      <c r="M15" s="229">
        <v>0</v>
      </c>
      <c r="N15" s="229">
        <v>0</v>
      </c>
      <c r="O15" s="229">
        <v>0</v>
      </c>
      <c r="P15" s="229">
        <v>0</v>
      </c>
      <c r="Q15" s="288">
        <v>0.9622064996731321</v>
      </c>
      <c r="R15" s="231">
        <v>1.0699000000000001</v>
      </c>
      <c r="S15" s="231">
        <v>1.0365</v>
      </c>
      <c r="T15" s="231">
        <v>0.99329999999999996</v>
      </c>
      <c r="U15" s="231">
        <v>0.99480000000000002</v>
      </c>
      <c r="V15" s="231">
        <v>1.0659000000000001</v>
      </c>
      <c r="W15" s="231">
        <v>0.93620000000000003</v>
      </c>
      <c r="X15" s="232">
        <v>0.90339999999999954</v>
      </c>
      <c r="Y15" s="249"/>
      <c r="Z15" s="171"/>
    </row>
    <row r="16" spans="2:26" s="116" customFormat="1">
      <c r="B16" s="117">
        <v>5</v>
      </c>
      <c r="C16" s="118" t="str">
        <f t="shared" si="0"/>
        <v>schwaben netz</v>
      </c>
      <c r="D16" s="44" t="s">
        <v>293</v>
      </c>
      <c r="E16" s="137" t="s">
        <v>670</v>
      </c>
      <c r="F16" s="253" t="str">
        <f>VLOOKUP($E16,'[1]BDEW-Standard'!$B$3:$M$94,F$9,0)</f>
        <v>HA4</v>
      </c>
      <c r="H16" s="229">
        <v>4.0196902000000003</v>
      </c>
      <c r="I16" s="229">
        <v>-37.828203700000003</v>
      </c>
      <c r="J16" s="229">
        <v>8.1593368999999996</v>
      </c>
      <c r="K16" s="229">
        <v>4.72845E-2</v>
      </c>
      <c r="L16" s="287">
        <v>40</v>
      </c>
      <c r="M16" s="229">
        <v>0</v>
      </c>
      <c r="N16" s="229">
        <v>0</v>
      </c>
      <c r="O16" s="229">
        <v>0</v>
      </c>
      <c r="P16" s="229">
        <v>0</v>
      </c>
      <c r="Q16" s="288">
        <v>0.86486713303260787</v>
      </c>
      <c r="R16" s="231">
        <v>1.0358000000000001</v>
      </c>
      <c r="S16" s="231">
        <v>1.0232000000000001</v>
      </c>
      <c r="T16" s="231">
        <v>1.0251999999999999</v>
      </c>
      <c r="U16" s="231">
        <v>1.0295000000000001</v>
      </c>
      <c r="V16" s="231">
        <v>1.0253000000000001</v>
      </c>
      <c r="W16" s="231">
        <v>0.96750000000000003</v>
      </c>
      <c r="X16" s="232">
        <v>0.89350000000000041</v>
      </c>
      <c r="Y16" s="249"/>
      <c r="Z16" s="171"/>
    </row>
    <row r="17" spans="2:26" s="116" customFormat="1">
      <c r="B17" s="117">
        <v>6</v>
      </c>
      <c r="C17" s="118" t="str">
        <f t="shared" si="0"/>
        <v>schwaben netz</v>
      </c>
      <c r="D17" s="44" t="s">
        <v>293</v>
      </c>
      <c r="E17" s="137" t="s">
        <v>671</v>
      </c>
      <c r="F17" s="253" t="str">
        <f>VLOOKUP($E17,'[1]BDEW-Standard'!$B$3:$M$94,F$9,0)</f>
        <v>KO4</v>
      </c>
      <c r="H17" s="229">
        <v>3.4428942999999999</v>
      </c>
      <c r="I17" s="229">
        <v>-36.659050399999998</v>
      </c>
      <c r="J17" s="229">
        <v>7.6083226000000002</v>
      </c>
      <c r="K17" s="229">
        <v>7.4685000000000001E-2</v>
      </c>
      <c r="L17" s="287">
        <v>40</v>
      </c>
      <c r="M17" s="229">
        <v>0</v>
      </c>
      <c r="N17" s="229">
        <v>0</v>
      </c>
      <c r="O17" s="229">
        <v>0</v>
      </c>
      <c r="P17" s="229">
        <v>0</v>
      </c>
      <c r="Q17" s="288">
        <v>0.97768382110526542</v>
      </c>
      <c r="R17" s="231">
        <v>1.0354000000000001</v>
      </c>
      <c r="S17" s="231">
        <v>1.0523</v>
      </c>
      <c r="T17" s="231">
        <v>1.0448999999999999</v>
      </c>
      <c r="U17" s="231">
        <v>1.0494000000000001</v>
      </c>
      <c r="V17" s="231">
        <v>0.98850000000000005</v>
      </c>
      <c r="W17" s="231">
        <v>0.88600000000000001</v>
      </c>
      <c r="X17" s="232">
        <v>0.94349999999999934</v>
      </c>
      <c r="Y17" s="249"/>
      <c r="Z17" s="171"/>
    </row>
    <row r="18" spans="2:26" s="116" customFormat="1">
      <c r="B18" s="117">
        <v>7</v>
      </c>
      <c r="C18" s="118" t="str">
        <f t="shared" si="0"/>
        <v>schwaben netz</v>
      </c>
      <c r="D18" s="44" t="s">
        <v>293</v>
      </c>
      <c r="E18" s="137" t="s">
        <v>672</v>
      </c>
      <c r="F18" s="253" t="str">
        <f>VLOOKUP($E18,'[1]BDEW-Standard'!$B$3:$M$94,F$9,0)</f>
        <v>BD4</v>
      </c>
      <c r="H18" s="229">
        <v>3.75</v>
      </c>
      <c r="I18" s="229">
        <v>-37.5</v>
      </c>
      <c r="J18" s="229">
        <v>6.8</v>
      </c>
      <c r="K18" s="229">
        <v>6.0911300000000002E-2</v>
      </c>
      <c r="L18" s="287">
        <v>40</v>
      </c>
      <c r="M18" s="229">
        <v>0</v>
      </c>
      <c r="N18" s="229">
        <v>0</v>
      </c>
      <c r="O18" s="229">
        <v>0</v>
      </c>
      <c r="P18" s="229">
        <v>0</v>
      </c>
      <c r="Q18" s="288">
        <v>1.0126136468627658</v>
      </c>
      <c r="R18" s="231">
        <v>1.1052</v>
      </c>
      <c r="S18" s="231">
        <v>1.0857000000000001</v>
      </c>
      <c r="T18" s="231">
        <v>1.0378000000000001</v>
      </c>
      <c r="U18" s="231">
        <v>1.0622</v>
      </c>
      <c r="V18" s="231">
        <v>1.0266</v>
      </c>
      <c r="W18" s="231">
        <v>0.76290000000000002</v>
      </c>
      <c r="X18" s="232">
        <v>0.91959999999999997</v>
      </c>
      <c r="Y18" s="249"/>
      <c r="Z18" s="171"/>
    </row>
    <row r="19" spans="2:26" s="116" customFormat="1">
      <c r="B19" s="117">
        <v>8</v>
      </c>
      <c r="C19" s="118" t="str">
        <f t="shared" si="0"/>
        <v>schwaben netz</v>
      </c>
      <c r="D19" s="44" t="s">
        <v>293</v>
      </c>
      <c r="E19" s="137" t="s">
        <v>673</v>
      </c>
      <c r="F19" s="253" t="str">
        <f>VLOOKUP($E19,'[1]BDEW-Standard'!$B$3:$M$94,F$9,0)</f>
        <v>GA4</v>
      </c>
      <c r="H19" s="229">
        <v>2.8195655999999998</v>
      </c>
      <c r="I19" s="229">
        <v>-36</v>
      </c>
      <c r="J19" s="229">
        <v>7.7368518000000002</v>
      </c>
      <c r="K19" s="229">
        <v>0.157281</v>
      </c>
      <c r="L19" s="287">
        <v>40</v>
      </c>
      <c r="M19" s="229">
        <v>0</v>
      </c>
      <c r="N19" s="229">
        <v>0</v>
      </c>
      <c r="O19" s="229">
        <v>0</v>
      </c>
      <c r="P19" s="229">
        <v>0</v>
      </c>
      <c r="Q19" s="288">
        <v>0.96576337685759206</v>
      </c>
      <c r="R19" s="231">
        <v>0.93220000000000003</v>
      </c>
      <c r="S19" s="231">
        <v>0.98939999999999995</v>
      </c>
      <c r="T19" s="231">
        <v>1.0033000000000001</v>
      </c>
      <c r="U19" s="231">
        <v>1.0108999999999999</v>
      </c>
      <c r="V19" s="231">
        <v>1.018</v>
      </c>
      <c r="W19" s="231">
        <v>1.0356000000000001</v>
      </c>
      <c r="X19" s="232">
        <v>1.0106000000000002</v>
      </c>
      <c r="Y19" s="249"/>
      <c r="Z19" s="171"/>
    </row>
    <row r="20" spans="2:26" s="116" customFormat="1">
      <c r="B20" s="117">
        <v>9</v>
      </c>
      <c r="C20" s="118" t="str">
        <f t="shared" si="0"/>
        <v>schwaben netz</v>
      </c>
      <c r="D20" s="44" t="s">
        <v>293</v>
      </c>
      <c r="E20" s="137" t="s">
        <v>674</v>
      </c>
      <c r="F20" s="253" t="str">
        <f>VLOOKUP($E20,'[1]BDEW-Standard'!$B$3:$M$94,F$9,0)</f>
        <v>BH4</v>
      </c>
      <c r="H20" s="229">
        <v>2.4595180999999999</v>
      </c>
      <c r="I20" s="229">
        <v>-35.253212400000002</v>
      </c>
      <c r="J20" s="229">
        <v>6.0587001000000003</v>
      </c>
      <c r="K20" s="229">
        <v>0.16473699999999999</v>
      </c>
      <c r="L20" s="287">
        <v>40</v>
      </c>
      <c r="M20" s="229">
        <v>0</v>
      </c>
      <c r="N20" s="229">
        <v>0</v>
      </c>
      <c r="O20" s="229">
        <v>0</v>
      </c>
      <c r="P20" s="229">
        <v>0</v>
      </c>
      <c r="Q20" s="288">
        <v>1.043802057143173</v>
      </c>
      <c r="R20" s="231">
        <v>0.97670000000000001</v>
      </c>
      <c r="S20" s="231">
        <v>1.0388999999999999</v>
      </c>
      <c r="T20" s="231">
        <v>1.0027999999999999</v>
      </c>
      <c r="U20" s="231">
        <v>1.0162</v>
      </c>
      <c r="V20" s="231">
        <v>1.0024</v>
      </c>
      <c r="W20" s="231">
        <v>1.0043</v>
      </c>
      <c r="X20" s="232">
        <v>0.95870000000000122</v>
      </c>
      <c r="Y20" s="249"/>
      <c r="Z20" s="171"/>
    </row>
    <row r="21" spans="2:26" s="116" customFormat="1">
      <c r="B21" s="117">
        <v>10</v>
      </c>
      <c r="C21" s="118" t="str">
        <f t="shared" si="0"/>
        <v>schwaben netz</v>
      </c>
      <c r="D21" s="44" t="s">
        <v>293</v>
      </c>
      <c r="E21" s="137" t="s">
        <v>675</v>
      </c>
      <c r="F21" s="253" t="str">
        <f>VLOOKUP($E21,'[1]BDEW-Standard'!$B$3:$M$94,F$9,0)</f>
        <v>WA4</v>
      </c>
      <c r="H21" s="229">
        <v>1.0535874999999999</v>
      </c>
      <c r="I21" s="229">
        <v>-35.299999999999997</v>
      </c>
      <c r="J21" s="229">
        <v>4.8662747</v>
      </c>
      <c r="K21" s="229">
        <v>0.68110420000000005</v>
      </c>
      <c r="L21" s="287">
        <v>40</v>
      </c>
      <c r="M21" s="229">
        <v>0</v>
      </c>
      <c r="N21" s="229">
        <v>0</v>
      </c>
      <c r="O21" s="229">
        <v>0</v>
      </c>
      <c r="P21" s="229">
        <v>0</v>
      </c>
      <c r="Q21" s="288">
        <v>1.0844348950990992</v>
      </c>
      <c r="R21" s="231">
        <v>1.2457</v>
      </c>
      <c r="S21" s="231">
        <v>1.2615000000000001</v>
      </c>
      <c r="T21" s="231">
        <v>1.2706999999999999</v>
      </c>
      <c r="U21" s="231">
        <v>1.2430000000000001</v>
      </c>
      <c r="V21" s="231">
        <v>1.1275999999999999</v>
      </c>
      <c r="W21" s="231">
        <v>0.38769999999999999</v>
      </c>
      <c r="X21" s="232">
        <v>0.46379999999999999</v>
      </c>
      <c r="Y21" s="249"/>
      <c r="Z21" s="171"/>
    </row>
    <row r="22" spans="2:26" s="116" customFormat="1">
      <c r="B22" s="117">
        <v>11</v>
      </c>
      <c r="C22" s="118" t="str">
        <f t="shared" si="0"/>
        <v>schwaben netz</v>
      </c>
      <c r="D22" s="44" t="s">
        <v>293</v>
      </c>
      <c r="E22" s="137" t="s">
        <v>676</v>
      </c>
      <c r="F22" s="253" t="str">
        <f>VLOOKUP($E22,'[1]BDEW-Standard'!$B$3:$M$94,F$9,0)</f>
        <v>BA4</v>
      </c>
      <c r="H22" s="229">
        <v>0.93158890000000005</v>
      </c>
      <c r="I22" s="229">
        <v>-33.35</v>
      </c>
      <c r="J22" s="229">
        <v>5.7212303000000002</v>
      </c>
      <c r="K22" s="229">
        <v>0.66564939999999995</v>
      </c>
      <c r="L22" s="287">
        <v>40</v>
      </c>
      <c r="M22" s="229">
        <v>0</v>
      </c>
      <c r="N22" s="229">
        <v>0</v>
      </c>
      <c r="O22" s="229">
        <v>0</v>
      </c>
      <c r="P22" s="229">
        <v>0</v>
      </c>
      <c r="Q22" s="288">
        <v>1.0766391850538448</v>
      </c>
      <c r="R22" s="231">
        <v>1.0848</v>
      </c>
      <c r="S22" s="231">
        <v>1.1211</v>
      </c>
      <c r="T22" s="231">
        <v>1.0769</v>
      </c>
      <c r="U22" s="231">
        <v>1.1353</v>
      </c>
      <c r="V22" s="231">
        <v>1.1402000000000001</v>
      </c>
      <c r="W22" s="231">
        <v>0.48520000000000002</v>
      </c>
      <c r="X22" s="232">
        <v>0.95650000000000013</v>
      </c>
      <c r="Y22" s="249"/>
      <c r="Z22" s="171"/>
    </row>
    <row r="23" spans="2:26" s="116" customFormat="1">
      <c r="B23" s="117">
        <v>12</v>
      </c>
      <c r="C23" s="118" t="str">
        <f t="shared" si="0"/>
        <v>schwaben netz</v>
      </c>
      <c r="D23" s="44" t="s">
        <v>293</v>
      </c>
      <c r="E23" s="137" t="s">
        <v>677</v>
      </c>
      <c r="F23" s="253" t="str">
        <f>VLOOKUP($E23,'[1]BDEW-Standard'!$B$3:$M$94,F$9,0)</f>
        <v>GB4</v>
      </c>
      <c r="H23" s="229">
        <v>3.6017736</v>
      </c>
      <c r="I23" s="229">
        <v>-37.882536799999997</v>
      </c>
      <c r="J23" s="229">
        <v>6.9836070000000001</v>
      </c>
      <c r="K23" s="229">
        <v>5.4826199999999999E-2</v>
      </c>
      <c r="L23" s="287">
        <v>40</v>
      </c>
      <c r="M23" s="229">
        <v>0</v>
      </c>
      <c r="N23" s="229">
        <v>0</v>
      </c>
      <c r="O23" s="229">
        <v>0</v>
      </c>
      <c r="P23" s="229">
        <v>0</v>
      </c>
      <c r="Q23" s="288">
        <v>0.90239375975311864</v>
      </c>
      <c r="R23" s="231">
        <v>0.98970000000000002</v>
      </c>
      <c r="S23" s="231">
        <v>0.9627</v>
      </c>
      <c r="T23" s="231">
        <v>1.0507</v>
      </c>
      <c r="U23" s="231">
        <v>1.0551999999999999</v>
      </c>
      <c r="V23" s="231">
        <v>1.0297000000000001</v>
      </c>
      <c r="W23" s="231">
        <v>0.97670000000000001</v>
      </c>
      <c r="X23" s="232">
        <v>0.9352999999999998</v>
      </c>
      <c r="Y23" s="249"/>
      <c r="Z23" s="171"/>
    </row>
    <row r="24" spans="2:26" s="116" customFormat="1">
      <c r="B24" s="117">
        <v>13</v>
      </c>
      <c r="C24" s="118" t="str">
        <f t="shared" si="0"/>
        <v>schwaben netz</v>
      </c>
      <c r="D24" s="44" t="s">
        <v>293</v>
      </c>
      <c r="E24" s="137" t="s">
        <v>678</v>
      </c>
      <c r="F24" s="253" t="str">
        <f>VLOOKUP($E24,'[1]BDEW-Standard'!$B$3:$M$94,F$9,0)</f>
        <v>PD4</v>
      </c>
      <c r="H24" s="229">
        <v>3.85</v>
      </c>
      <c r="I24" s="229">
        <v>-37</v>
      </c>
      <c r="J24" s="229">
        <v>10.2405021</v>
      </c>
      <c r="K24" s="229">
        <v>4.6924300000000002E-2</v>
      </c>
      <c r="L24" s="287">
        <v>40</v>
      </c>
      <c r="M24" s="229">
        <v>0</v>
      </c>
      <c r="N24" s="229">
        <v>0</v>
      </c>
      <c r="O24" s="229">
        <v>0</v>
      </c>
      <c r="P24" s="229">
        <v>0</v>
      </c>
      <c r="Q24" s="288">
        <v>0.75691065279879233</v>
      </c>
      <c r="R24" s="231">
        <v>1.0214000000000001</v>
      </c>
      <c r="S24" s="231">
        <v>1.0866</v>
      </c>
      <c r="T24" s="231">
        <v>1.0720000000000001</v>
      </c>
      <c r="U24" s="231">
        <v>1.0557000000000001</v>
      </c>
      <c r="V24" s="231">
        <v>1.0117</v>
      </c>
      <c r="W24" s="231">
        <v>0.90010000000000001</v>
      </c>
      <c r="X24" s="232">
        <v>0.85249999999999915</v>
      </c>
      <c r="Y24" s="249"/>
      <c r="Z24" s="171"/>
    </row>
    <row r="25" spans="2:26" s="116" customFormat="1">
      <c r="B25" s="117">
        <v>14</v>
      </c>
      <c r="C25" s="118" t="str">
        <f t="shared" si="0"/>
        <v>schwaben netz</v>
      </c>
      <c r="D25" s="44" t="s">
        <v>293</v>
      </c>
      <c r="E25" s="137" t="s">
        <v>679</v>
      </c>
      <c r="F25" s="253" t="str">
        <f>VLOOKUP($E25,'[1]BDEW-Standard'!$B$3:$M$158,F$9,0)</f>
        <v>MF4</v>
      </c>
      <c r="H25" s="229">
        <v>2.5187775000000001</v>
      </c>
      <c r="I25" s="229">
        <v>-35.033375399999997</v>
      </c>
      <c r="J25" s="229">
        <v>6.2240634000000004</v>
      </c>
      <c r="K25" s="229">
        <v>0.10107820000000001</v>
      </c>
      <c r="L25" s="287">
        <v>40</v>
      </c>
      <c r="M25" s="229">
        <v>0</v>
      </c>
      <c r="N25" s="229">
        <v>0</v>
      </c>
      <c r="O25" s="229">
        <v>0</v>
      </c>
      <c r="P25" s="229">
        <v>0</v>
      </c>
      <c r="Q25" s="288">
        <v>1.0146273685996503</v>
      </c>
      <c r="R25" s="231">
        <v>1.0354000000000001</v>
      </c>
      <c r="S25" s="231">
        <v>1.0523</v>
      </c>
      <c r="T25" s="231">
        <v>1.0448999999999999</v>
      </c>
      <c r="U25" s="231">
        <v>1.0494000000000001</v>
      </c>
      <c r="V25" s="231">
        <v>0.98850000000000005</v>
      </c>
      <c r="W25" s="231">
        <v>0.88600000000000001</v>
      </c>
      <c r="X25" s="232">
        <v>0.94349999999999934</v>
      </c>
      <c r="Y25" s="249"/>
      <c r="Z25" s="171"/>
    </row>
    <row r="26" spans="2:26" s="116" customFormat="1">
      <c r="B26" s="117">
        <v>15</v>
      </c>
      <c r="C26" s="118" t="str">
        <f t="shared" si="0"/>
        <v>schwaben netz</v>
      </c>
      <c r="D26" s="44" t="s">
        <v>293</v>
      </c>
      <c r="E26" s="137" t="s">
        <v>680</v>
      </c>
      <c r="F26" s="253" t="str">
        <f>VLOOKUP($E26,'[1]BDEW-Standard'!$B$3:$M$158,F$9,0)</f>
        <v>HD4</v>
      </c>
      <c r="H26" s="229">
        <v>3.0084346000000002</v>
      </c>
      <c r="I26" s="229">
        <v>-36.607845300000001</v>
      </c>
      <c r="J26" s="229">
        <v>7.3211870000000001</v>
      </c>
      <c r="K26" s="229">
        <v>0.15496599999999999</v>
      </c>
      <c r="L26" s="287">
        <v>40</v>
      </c>
      <c r="M26" s="229">
        <v>0</v>
      </c>
      <c r="N26" s="229">
        <v>0</v>
      </c>
      <c r="O26" s="229">
        <v>0</v>
      </c>
      <c r="P26" s="229">
        <v>0</v>
      </c>
      <c r="Q26" s="288">
        <v>0.97302438504000599</v>
      </c>
      <c r="R26" s="231">
        <v>1.03</v>
      </c>
      <c r="S26" s="231">
        <v>1.03</v>
      </c>
      <c r="T26" s="231">
        <v>1.02</v>
      </c>
      <c r="U26" s="231">
        <v>1.03</v>
      </c>
      <c r="V26" s="231">
        <v>1.01</v>
      </c>
      <c r="W26" s="231">
        <v>0.93</v>
      </c>
      <c r="X26" s="232">
        <v>0.95000000000000018</v>
      </c>
      <c r="Y26" s="249"/>
      <c r="Z26" s="171"/>
    </row>
    <row r="27" spans="2:26" s="116" customFormat="1">
      <c r="B27" s="117">
        <v>16</v>
      </c>
      <c r="C27" s="118" t="str">
        <f t="shared" si="0"/>
        <v>schwaben netz</v>
      </c>
      <c r="D27" s="44"/>
      <c r="E27" s="137"/>
      <c r="F27" s="253"/>
      <c r="H27" s="233"/>
      <c r="I27" s="233"/>
      <c r="J27" s="233"/>
      <c r="K27" s="233"/>
      <c r="L27" s="230"/>
      <c r="M27" s="233"/>
      <c r="N27" s="233"/>
      <c r="O27" s="233"/>
      <c r="P27" s="233"/>
      <c r="Q27" s="234"/>
      <c r="R27" s="235"/>
      <c r="S27" s="235"/>
      <c r="T27" s="235"/>
      <c r="U27" s="235"/>
      <c r="V27" s="235"/>
      <c r="W27" s="235"/>
      <c r="X27" s="236"/>
      <c r="Y27" s="249"/>
    </row>
    <row r="28" spans="2:26" s="116" customFormat="1">
      <c r="B28" s="117">
        <v>17</v>
      </c>
      <c r="C28" s="118" t="str">
        <f t="shared" si="0"/>
        <v>schwaben netz</v>
      </c>
      <c r="D28" s="44"/>
      <c r="E28" s="137"/>
      <c r="F28" s="253"/>
      <c r="H28" s="233"/>
      <c r="I28" s="233"/>
      <c r="J28" s="233"/>
      <c r="K28" s="233"/>
      <c r="L28" s="230"/>
      <c r="M28" s="233"/>
      <c r="N28" s="233"/>
      <c r="O28" s="233"/>
      <c r="P28" s="233"/>
      <c r="Q28" s="234"/>
      <c r="R28" s="235"/>
      <c r="S28" s="235"/>
      <c r="T28" s="235"/>
      <c r="U28" s="235"/>
      <c r="V28" s="235"/>
      <c r="W28" s="235"/>
      <c r="X28" s="236"/>
      <c r="Y28" s="249"/>
    </row>
    <row r="29" spans="2:26" s="116" customFormat="1">
      <c r="B29" s="117">
        <v>18</v>
      </c>
      <c r="C29" s="118" t="str">
        <f t="shared" si="0"/>
        <v>schwaben netz</v>
      </c>
      <c r="D29" s="44"/>
      <c r="E29" s="137"/>
      <c r="F29" s="253"/>
      <c r="H29" s="233"/>
      <c r="I29" s="233"/>
      <c r="J29" s="233"/>
      <c r="K29" s="233"/>
      <c r="L29" s="230"/>
      <c r="M29" s="233"/>
      <c r="N29" s="233"/>
      <c r="O29" s="233"/>
      <c r="P29" s="233"/>
      <c r="Q29" s="234"/>
      <c r="R29" s="235"/>
      <c r="S29" s="235"/>
      <c r="T29" s="235"/>
      <c r="U29" s="235"/>
      <c r="V29" s="235"/>
      <c r="W29" s="235"/>
      <c r="X29" s="236"/>
      <c r="Y29" s="249"/>
    </row>
    <row r="30" spans="2:26" s="116" customFormat="1">
      <c r="B30" s="117">
        <v>19</v>
      </c>
      <c r="C30" s="118" t="str">
        <f t="shared" si="0"/>
        <v>schwaben netz</v>
      </c>
      <c r="D30" s="44"/>
      <c r="E30" s="137"/>
      <c r="F30" s="253"/>
      <c r="H30" s="233"/>
      <c r="I30" s="233"/>
      <c r="J30" s="233"/>
      <c r="K30" s="233"/>
      <c r="L30" s="230"/>
      <c r="M30" s="233"/>
      <c r="N30" s="233"/>
      <c r="O30" s="233"/>
      <c r="P30" s="233"/>
      <c r="Q30" s="234"/>
      <c r="R30" s="235"/>
      <c r="S30" s="235"/>
      <c r="T30" s="235"/>
      <c r="U30" s="235"/>
      <c r="V30" s="235"/>
      <c r="W30" s="235"/>
      <c r="X30" s="236"/>
      <c r="Y30" s="249"/>
    </row>
    <row r="31" spans="2:26" s="116" customFormat="1">
      <c r="B31" s="117">
        <v>20</v>
      </c>
      <c r="C31" s="118" t="str">
        <f t="shared" si="0"/>
        <v>schwaben netz</v>
      </c>
      <c r="D31" s="44"/>
      <c r="E31" s="137"/>
      <c r="F31" s="253"/>
      <c r="H31" s="233"/>
      <c r="I31" s="233"/>
      <c r="J31" s="233"/>
      <c r="K31" s="233"/>
      <c r="L31" s="230"/>
      <c r="M31" s="233"/>
      <c r="N31" s="233"/>
      <c r="O31" s="233"/>
      <c r="P31" s="233"/>
      <c r="Q31" s="234"/>
      <c r="R31" s="235"/>
      <c r="S31" s="235"/>
      <c r="T31" s="235"/>
      <c r="U31" s="235"/>
      <c r="V31" s="235"/>
      <c r="W31" s="235"/>
      <c r="X31" s="236"/>
      <c r="Y31" s="249"/>
    </row>
    <row r="32" spans="2:26" s="116" customFormat="1">
      <c r="B32" s="117">
        <v>21</v>
      </c>
      <c r="C32" s="118" t="str">
        <f t="shared" si="0"/>
        <v>schwaben netz</v>
      </c>
      <c r="D32" s="44"/>
      <c r="E32" s="137"/>
      <c r="F32" s="253"/>
      <c r="H32" s="233"/>
      <c r="I32" s="233"/>
      <c r="J32" s="233"/>
      <c r="K32" s="233"/>
      <c r="L32" s="230"/>
      <c r="M32" s="233"/>
      <c r="N32" s="233"/>
      <c r="O32" s="233"/>
      <c r="P32" s="233"/>
      <c r="Q32" s="234"/>
      <c r="R32" s="235"/>
      <c r="S32" s="235"/>
      <c r="T32" s="235"/>
      <c r="U32" s="235"/>
      <c r="V32" s="235"/>
      <c r="W32" s="235"/>
      <c r="X32" s="236"/>
      <c r="Y32" s="249"/>
    </row>
    <row r="33" spans="2:25" s="116" customFormat="1">
      <c r="B33" s="117">
        <v>22</v>
      </c>
      <c r="C33" s="118" t="str">
        <f t="shared" si="0"/>
        <v>schwaben netz</v>
      </c>
      <c r="D33" s="44"/>
      <c r="E33" s="137"/>
      <c r="F33" s="253"/>
      <c r="H33" s="233"/>
      <c r="I33" s="233"/>
      <c r="J33" s="233"/>
      <c r="K33" s="233"/>
      <c r="L33" s="230"/>
      <c r="M33" s="233"/>
      <c r="N33" s="233"/>
      <c r="O33" s="233"/>
      <c r="P33" s="233"/>
      <c r="Q33" s="234"/>
      <c r="R33" s="235"/>
      <c r="S33" s="235"/>
      <c r="T33" s="235"/>
      <c r="U33" s="235"/>
      <c r="V33" s="235"/>
      <c r="W33" s="235"/>
      <c r="X33" s="236"/>
      <c r="Y33" s="249"/>
    </row>
    <row r="34" spans="2:25" s="116" customFormat="1">
      <c r="B34" s="117">
        <v>23</v>
      </c>
      <c r="C34" s="118" t="str">
        <f t="shared" si="0"/>
        <v>schwaben netz</v>
      </c>
      <c r="D34" s="44"/>
      <c r="E34" s="137"/>
      <c r="F34" s="253"/>
      <c r="H34" s="233"/>
      <c r="I34" s="233"/>
      <c r="J34" s="233"/>
      <c r="K34" s="233"/>
      <c r="L34" s="230"/>
      <c r="M34" s="233"/>
      <c r="N34" s="233"/>
      <c r="O34" s="233"/>
      <c r="P34" s="233"/>
      <c r="Q34" s="234"/>
      <c r="R34" s="235"/>
      <c r="S34" s="235"/>
      <c r="T34" s="235"/>
      <c r="U34" s="235"/>
      <c r="V34" s="235"/>
      <c r="W34" s="235"/>
      <c r="X34" s="236"/>
      <c r="Y34" s="249"/>
    </row>
    <row r="35" spans="2:25" s="116" customFormat="1">
      <c r="B35" s="117">
        <v>24</v>
      </c>
      <c r="C35" s="118" t="str">
        <f t="shared" si="0"/>
        <v>schwaben netz</v>
      </c>
      <c r="D35" s="44"/>
      <c r="E35" s="137"/>
      <c r="F35" s="253"/>
      <c r="H35" s="233"/>
      <c r="I35" s="233"/>
      <c r="J35" s="233"/>
      <c r="K35" s="233"/>
      <c r="L35" s="230"/>
      <c r="M35" s="233"/>
      <c r="N35" s="233"/>
      <c r="O35" s="233"/>
      <c r="P35" s="233"/>
      <c r="Q35" s="234"/>
      <c r="R35" s="235"/>
      <c r="S35" s="235"/>
      <c r="T35" s="235"/>
      <c r="U35" s="235"/>
      <c r="V35" s="235"/>
      <c r="W35" s="235"/>
      <c r="X35" s="236"/>
      <c r="Y35" s="249"/>
    </row>
    <row r="36" spans="2:25" s="116" customFormat="1">
      <c r="B36" s="117">
        <v>25</v>
      </c>
      <c r="C36" s="118" t="str">
        <f t="shared" si="0"/>
        <v>schwaben netz</v>
      </c>
      <c r="D36" s="44"/>
      <c r="E36" s="137"/>
      <c r="F36" s="253"/>
      <c r="H36" s="233"/>
      <c r="I36" s="233"/>
      <c r="J36" s="233"/>
      <c r="K36" s="233"/>
      <c r="L36" s="230"/>
      <c r="M36" s="233"/>
      <c r="N36" s="233"/>
      <c r="O36" s="233"/>
      <c r="P36" s="233"/>
      <c r="Q36" s="234"/>
      <c r="R36" s="235"/>
      <c r="S36" s="235"/>
      <c r="T36" s="235"/>
      <c r="U36" s="235"/>
      <c r="V36" s="235"/>
      <c r="W36" s="235"/>
      <c r="X36" s="236"/>
      <c r="Y36" s="249"/>
    </row>
    <row r="37" spans="2:25" s="116" customFormat="1">
      <c r="B37" s="117">
        <v>26</v>
      </c>
      <c r="C37" s="118" t="str">
        <f t="shared" si="0"/>
        <v>schwaben netz</v>
      </c>
      <c r="D37" s="44"/>
      <c r="E37" s="137"/>
      <c r="F37" s="253"/>
      <c r="H37" s="233"/>
      <c r="I37" s="233"/>
      <c r="J37" s="233"/>
      <c r="K37" s="233"/>
      <c r="L37" s="230"/>
      <c r="M37" s="233"/>
      <c r="N37" s="233"/>
      <c r="O37" s="233"/>
      <c r="P37" s="233"/>
      <c r="Q37" s="234"/>
      <c r="R37" s="235"/>
      <c r="S37" s="235"/>
      <c r="T37" s="235"/>
      <c r="U37" s="235"/>
      <c r="V37" s="235"/>
      <c r="W37" s="235"/>
      <c r="X37" s="236"/>
      <c r="Y37" s="249"/>
    </row>
    <row r="38" spans="2:25" s="116" customFormat="1">
      <c r="B38" s="117">
        <v>27</v>
      </c>
      <c r="C38" s="118" t="str">
        <f t="shared" si="0"/>
        <v>schwaben netz</v>
      </c>
      <c r="D38" s="44"/>
      <c r="E38" s="137"/>
      <c r="F38" s="253"/>
      <c r="H38" s="233"/>
      <c r="I38" s="233"/>
      <c r="J38" s="233"/>
      <c r="K38" s="233"/>
      <c r="L38" s="230"/>
      <c r="M38" s="233"/>
      <c r="N38" s="233"/>
      <c r="O38" s="233"/>
      <c r="P38" s="233"/>
      <c r="Q38" s="234"/>
      <c r="R38" s="235"/>
      <c r="S38" s="235"/>
      <c r="T38" s="235"/>
      <c r="U38" s="235"/>
      <c r="V38" s="235"/>
      <c r="W38" s="235"/>
      <c r="X38" s="236"/>
      <c r="Y38" s="249"/>
    </row>
    <row r="39" spans="2:25" s="116" customFormat="1">
      <c r="B39" s="117">
        <v>28</v>
      </c>
      <c r="C39" s="118" t="str">
        <f t="shared" si="0"/>
        <v>schwaben netz</v>
      </c>
      <c r="D39" s="44"/>
      <c r="E39" s="137"/>
      <c r="F39" s="253"/>
      <c r="H39" s="233"/>
      <c r="I39" s="233"/>
      <c r="J39" s="233"/>
      <c r="K39" s="233"/>
      <c r="L39" s="230"/>
      <c r="M39" s="233"/>
      <c r="N39" s="233"/>
      <c r="O39" s="233"/>
      <c r="P39" s="233"/>
      <c r="Q39" s="234"/>
      <c r="R39" s="235"/>
      <c r="S39" s="235"/>
      <c r="T39" s="235"/>
      <c r="U39" s="235"/>
      <c r="V39" s="235"/>
      <c r="W39" s="235"/>
      <c r="X39" s="236"/>
      <c r="Y39" s="249"/>
    </row>
    <row r="40" spans="2:25" s="116" customFormat="1">
      <c r="B40" s="117">
        <v>29</v>
      </c>
      <c r="C40" s="118" t="str">
        <f t="shared" si="0"/>
        <v>schwaben netz</v>
      </c>
      <c r="D40" s="44"/>
      <c r="E40" s="137"/>
      <c r="F40" s="253"/>
      <c r="H40" s="233"/>
      <c r="I40" s="233"/>
      <c r="J40" s="233"/>
      <c r="K40" s="233"/>
      <c r="L40" s="230"/>
      <c r="M40" s="233"/>
      <c r="N40" s="233"/>
      <c r="O40" s="233"/>
      <c r="P40" s="233"/>
      <c r="Q40" s="234"/>
      <c r="R40" s="235"/>
      <c r="S40" s="235"/>
      <c r="T40" s="235"/>
      <c r="U40" s="235"/>
      <c r="V40" s="235"/>
      <c r="W40" s="235"/>
      <c r="X40" s="236"/>
      <c r="Y40" s="249"/>
    </row>
    <row r="41" spans="2:25" s="116" customFormat="1">
      <c r="B41" s="117">
        <v>30</v>
      </c>
      <c r="C41" s="118" t="str">
        <f t="shared" si="0"/>
        <v>schwaben netz</v>
      </c>
      <c r="D41" s="44"/>
      <c r="E41" s="137"/>
      <c r="F41" s="253"/>
      <c r="H41" s="233"/>
      <c r="I41" s="233"/>
      <c r="J41" s="233"/>
      <c r="K41" s="233"/>
      <c r="L41" s="230"/>
      <c r="M41" s="233"/>
      <c r="N41" s="233"/>
      <c r="O41" s="233"/>
      <c r="P41" s="233"/>
      <c r="Q41" s="234"/>
      <c r="R41" s="235"/>
      <c r="S41" s="235"/>
      <c r="T41" s="235"/>
      <c r="U41" s="235"/>
      <c r="V41" s="235"/>
      <c r="W41" s="235"/>
      <c r="X41" s="236"/>
      <c r="Y41" s="249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E13">
    <cfRule type="duplicateValues" dxfId="16" priority="7"/>
  </conditionalFormatting>
  <conditionalFormatting sqref="E14:E26">
    <cfRule type="duplicateValues" dxfId="15" priority="8"/>
  </conditionalFormatting>
  <conditionalFormatting sqref="E27:F41 Y12:Y41">
    <cfRule type="duplicateValues" dxfId="14" priority="56"/>
  </conditionalFormatting>
  <conditionalFormatting sqref="F11:F41">
    <cfRule type="expression" dxfId="13" priority="5">
      <formula>ISERROR(F11)</formula>
    </cfRule>
  </conditionalFormatting>
  <conditionalFormatting sqref="F12:F24">
    <cfRule type="duplicateValues" dxfId="12" priority="6"/>
  </conditionalFormatting>
  <conditionalFormatting sqref="F25:F26">
    <cfRule type="duplicateValues" dxfId="11" priority="4"/>
  </conditionalFormatting>
  <conditionalFormatting sqref="H25:Q26">
    <cfRule type="expression" dxfId="10" priority="1">
      <formula>ISERROR(H25)</formula>
    </cfRule>
  </conditionalFormatting>
  <conditionalFormatting sqref="H12:X24">
    <cfRule type="expression" dxfId="9" priority="9">
      <formula>ISERROR(H12)</formula>
    </cfRule>
  </conditionalFormatting>
  <conditionalFormatting sqref="H11:Y11 Y12:Y24 R25:Y26 H27:Y41">
    <cfRule type="expression" dxfId="8" priority="34">
      <formula>ISERROR(H11)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7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6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E27:E41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19</v>
      </c>
      <c r="B1" s="174">
        <v>42173</v>
      </c>
      <c r="D1" s="8" t="s">
        <v>297</v>
      </c>
      <c r="F1" s="175" t="s">
        <v>298</v>
      </c>
      <c r="N1" s="11"/>
    </row>
    <row r="2" spans="1:14" ht="25.5">
      <c r="A2" s="176" t="s">
        <v>299</v>
      </c>
      <c r="B2" s="177" t="s">
        <v>300</v>
      </c>
      <c r="C2" s="178" t="s">
        <v>273</v>
      </c>
      <c r="D2" s="179" t="s">
        <v>301</v>
      </c>
      <c r="E2" s="180" t="s">
        <v>274</v>
      </c>
      <c r="F2" s="180" t="s">
        <v>275</v>
      </c>
      <c r="G2" s="180" t="s">
        <v>276</v>
      </c>
      <c r="H2" s="180" t="s">
        <v>223</v>
      </c>
      <c r="I2" s="181" t="s">
        <v>302</v>
      </c>
      <c r="J2" s="180" t="s">
        <v>303</v>
      </c>
      <c r="K2" s="180" t="s">
        <v>304</v>
      </c>
      <c r="L2" s="180" t="s">
        <v>305</v>
      </c>
      <c r="M2" s="182" t="s">
        <v>306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3" t="str">
        <f>IF(A3="SLP-TUM",LEFT(D3,3),"")&amp;IF(A3="SLP-FfE",MID(#REF!,2,1)&amp;MID(#REF!,1,1)&amp;MID(#REF!,3,1),"")</f>
        <v>D13</v>
      </c>
      <c r="D3" s="184" t="s">
        <v>307</v>
      </c>
      <c r="E3" s="262">
        <v>3.0469694600000001</v>
      </c>
      <c r="F3" s="263">
        <v>-37.183314129999999</v>
      </c>
      <c r="G3" s="262">
        <v>5.6727846619999998</v>
      </c>
      <c r="H3" s="262">
        <v>9.6193059999999997E-2</v>
      </c>
      <c r="I3" s="264">
        <v>40</v>
      </c>
      <c r="J3" s="265">
        <v>0</v>
      </c>
      <c r="K3" s="265">
        <v>0</v>
      </c>
      <c r="L3" s="265">
        <v>0</v>
      </c>
      <c r="M3" s="266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8" t="str">
        <f t="shared" ref="C4:C67" si="3">IF(A4="SLP-TUM",LEFT(D4,3),"")&amp;IF(A4="SLP-FfE",MID(D1,2,1)&amp;MID(D1,1,1)&amp;MID(D1,3,1),"")</f>
        <v>D14</v>
      </c>
      <c r="D4" s="184" t="s">
        <v>308</v>
      </c>
      <c r="E4" s="262">
        <v>3.1850191300000001</v>
      </c>
      <c r="F4" s="262">
        <v>-37.412415490000001</v>
      </c>
      <c r="G4" s="262">
        <v>6.1723178729999999</v>
      </c>
      <c r="H4" s="262">
        <v>7.6109594000000003E-2</v>
      </c>
      <c r="I4" s="264">
        <v>40</v>
      </c>
      <c r="J4" s="265">
        <v>0</v>
      </c>
      <c r="K4" s="265">
        <v>0</v>
      </c>
      <c r="L4" s="265">
        <v>0</v>
      </c>
      <c r="M4" s="266">
        <v>0</v>
      </c>
    </row>
    <row r="5" spans="1:14">
      <c r="A5" t="str">
        <f t="shared" si="1"/>
        <v>SLP-TUM</v>
      </c>
      <c r="B5" t="str">
        <f t="shared" si="2"/>
        <v>DE_HEF05</v>
      </c>
      <c r="C5" s="188" t="str">
        <f t="shared" si="3"/>
        <v>D15</v>
      </c>
      <c r="D5" s="184" t="s">
        <v>309</v>
      </c>
      <c r="E5" s="262">
        <v>3.3456666720000001</v>
      </c>
      <c r="F5" s="262">
        <v>-37.52683159</v>
      </c>
      <c r="G5" s="262">
        <v>6.4328936829999996</v>
      </c>
      <c r="H5" s="262">
        <v>5.6256618000000001E-2</v>
      </c>
      <c r="I5" s="264">
        <v>40</v>
      </c>
      <c r="J5" s="265">
        <v>0</v>
      </c>
      <c r="K5" s="265">
        <v>0</v>
      </c>
      <c r="L5" s="265">
        <v>0</v>
      </c>
      <c r="M5" s="266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8" t="str">
        <f t="shared" si="3"/>
        <v>1D3</v>
      </c>
      <c r="D6" s="184" t="s">
        <v>310</v>
      </c>
      <c r="E6" s="267">
        <v>1.6209544222121799</v>
      </c>
      <c r="F6" s="267">
        <v>-37.183314129999999</v>
      </c>
      <c r="G6" s="267">
        <v>5.6727846619999998</v>
      </c>
      <c r="H6" s="267">
        <v>7.16431179426293E-2</v>
      </c>
      <c r="I6" s="268">
        <v>40</v>
      </c>
      <c r="J6" s="269">
        <v>-4.9570015603147999E-2</v>
      </c>
      <c r="K6" s="269">
        <v>0.84010145808052905</v>
      </c>
      <c r="L6" s="269">
        <v>-2.20902646706885E-3</v>
      </c>
      <c r="M6" s="270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8" t="str">
        <f t="shared" si="3"/>
        <v>1D4</v>
      </c>
      <c r="D7" s="184" t="s">
        <v>311</v>
      </c>
      <c r="E7" s="271">
        <v>1.3819663042902499</v>
      </c>
      <c r="F7" s="271">
        <v>-37.412415490000001</v>
      </c>
      <c r="G7" s="271">
        <v>6.1723178729999999</v>
      </c>
      <c r="H7" s="271">
        <v>3.9628356395288999E-2</v>
      </c>
      <c r="I7" s="272">
        <v>40</v>
      </c>
      <c r="J7" s="273">
        <v>-6.7215872937749402E-2</v>
      </c>
      <c r="K7" s="273">
        <v>1.1167138385159201</v>
      </c>
      <c r="L7" s="273">
        <v>-1.9981647687711602E-3</v>
      </c>
      <c r="M7" s="274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8" t="str">
        <f t="shared" si="3"/>
        <v>D23</v>
      </c>
      <c r="D8" s="184" t="s">
        <v>312</v>
      </c>
      <c r="E8" s="262">
        <v>2.387761791</v>
      </c>
      <c r="F8" s="262">
        <v>-34.721360509999997</v>
      </c>
      <c r="G8" s="262">
        <v>5.8164304019999999</v>
      </c>
      <c r="H8" s="262">
        <v>0.120819368</v>
      </c>
      <c r="I8" s="264">
        <v>40</v>
      </c>
      <c r="J8" s="265">
        <v>0</v>
      </c>
      <c r="K8" s="265">
        <v>0</v>
      </c>
      <c r="L8" s="265">
        <v>0</v>
      </c>
      <c r="M8" s="266">
        <v>0</v>
      </c>
    </row>
    <row r="9" spans="1:14">
      <c r="A9" t="str">
        <f t="shared" si="1"/>
        <v>SLP-TUM</v>
      </c>
      <c r="B9" t="str">
        <f t="shared" si="2"/>
        <v>DE_HMF04</v>
      </c>
      <c r="C9" s="188" t="str">
        <f t="shared" si="3"/>
        <v>D24</v>
      </c>
      <c r="D9" s="184" t="s">
        <v>313</v>
      </c>
      <c r="E9" s="262">
        <v>2.5187775189999999</v>
      </c>
      <c r="F9" s="262">
        <v>-35.033375419999999</v>
      </c>
      <c r="G9" s="262">
        <v>6.224063396</v>
      </c>
      <c r="H9" s="262">
        <v>0.10107817199999999</v>
      </c>
      <c r="I9" s="264">
        <v>40</v>
      </c>
      <c r="J9" s="265">
        <v>0</v>
      </c>
      <c r="K9" s="265">
        <v>0</v>
      </c>
      <c r="L9" s="265">
        <v>0</v>
      </c>
      <c r="M9" s="266">
        <v>0</v>
      </c>
    </row>
    <row r="10" spans="1:14">
      <c r="A10" t="str">
        <f t="shared" si="1"/>
        <v>SLP-TUM</v>
      </c>
      <c r="B10" t="str">
        <f t="shared" si="2"/>
        <v>DE_HMF05</v>
      </c>
      <c r="C10" s="188" t="str">
        <f t="shared" si="3"/>
        <v>D25</v>
      </c>
      <c r="D10" s="184" t="s">
        <v>314</v>
      </c>
      <c r="E10" s="262">
        <v>2.656440592</v>
      </c>
      <c r="F10" s="262">
        <v>-35.251692669999997</v>
      </c>
      <c r="G10" s="262">
        <v>6.5182658619999998</v>
      </c>
      <c r="H10" s="262">
        <v>8.1205866000000002E-2</v>
      </c>
      <c r="I10" s="264">
        <v>40</v>
      </c>
      <c r="J10" s="265">
        <v>0</v>
      </c>
      <c r="K10" s="265">
        <v>0</v>
      </c>
      <c r="L10" s="265">
        <v>0</v>
      </c>
      <c r="M10" s="266">
        <v>0</v>
      </c>
    </row>
    <row r="11" spans="1:14">
      <c r="A11" t="str">
        <f t="shared" si="1"/>
        <v>SLP-FfE</v>
      </c>
      <c r="B11" t="str">
        <f t="shared" si="2"/>
        <v>DE_HMF33</v>
      </c>
      <c r="C11" s="188" t="str">
        <f t="shared" si="3"/>
        <v>2D3</v>
      </c>
      <c r="D11" s="184" t="s">
        <v>315</v>
      </c>
      <c r="E11" s="267">
        <v>1.2328654654123199</v>
      </c>
      <c r="F11" s="267">
        <v>-34.721360509999997</v>
      </c>
      <c r="G11" s="267">
        <v>5.8164304019999999</v>
      </c>
      <c r="H11" s="267">
        <v>8.7335193020600194E-2</v>
      </c>
      <c r="I11" s="268">
        <v>40</v>
      </c>
      <c r="J11" s="269">
        <v>-4.0928399400390697E-2</v>
      </c>
      <c r="K11" s="269">
        <v>0.76729203945074098</v>
      </c>
      <c r="L11" s="269">
        <v>-2.23202741619469E-3</v>
      </c>
      <c r="M11" s="270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8" t="str">
        <f t="shared" si="3"/>
        <v>2D4</v>
      </c>
      <c r="D12" s="184" t="s">
        <v>316</v>
      </c>
      <c r="E12" s="271">
        <v>1.0443537680583199</v>
      </c>
      <c r="F12" s="271">
        <v>-35.033375419999999</v>
      </c>
      <c r="G12" s="271">
        <v>6.224063396</v>
      </c>
      <c r="H12" s="271">
        <v>5.0291716040989698E-2</v>
      </c>
      <c r="I12" s="272">
        <v>40</v>
      </c>
      <c r="J12" s="273">
        <v>-5.3583022235768898E-2</v>
      </c>
      <c r="K12" s="273">
        <v>0.99959009039973401</v>
      </c>
      <c r="L12" s="273">
        <v>-2.17584483209612E-3</v>
      </c>
      <c r="M12" s="274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8" t="str">
        <f t="shared" si="3"/>
        <v>HK3</v>
      </c>
      <c r="D13" s="184" t="s">
        <v>317</v>
      </c>
      <c r="E13" s="262">
        <v>0.40409319999999999</v>
      </c>
      <c r="F13" s="262">
        <v>-24.439296800000001</v>
      </c>
      <c r="G13" s="262">
        <v>6.5718174999999999</v>
      </c>
      <c r="H13" s="262">
        <v>0.71077100000000004</v>
      </c>
      <c r="I13" s="264">
        <v>40</v>
      </c>
      <c r="J13" s="265">
        <v>0</v>
      </c>
      <c r="K13" s="265">
        <v>0</v>
      </c>
      <c r="L13" s="265">
        <v>0</v>
      </c>
      <c r="M13" s="266">
        <v>0</v>
      </c>
    </row>
    <row r="14" spans="1:14">
      <c r="A14" t="str">
        <f t="shared" si="1"/>
        <v>SLP-TUM</v>
      </c>
      <c r="B14" t="str">
        <f t="shared" si="2"/>
        <v>DE_GMK01</v>
      </c>
      <c r="C14" s="188" t="str">
        <f t="shared" si="3"/>
        <v>MK1</v>
      </c>
      <c r="D14" s="184" t="s">
        <v>318</v>
      </c>
      <c r="E14" s="262">
        <v>1.8644533640000001</v>
      </c>
      <c r="F14" s="262">
        <v>-30.707163250000001</v>
      </c>
      <c r="G14" s="262">
        <v>6.4626937309999999</v>
      </c>
      <c r="H14" s="262">
        <v>0.104833866</v>
      </c>
      <c r="I14" s="264">
        <v>40</v>
      </c>
      <c r="J14" s="265">
        <v>0</v>
      </c>
      <c r="K14" s="265">
        <v>0</v>
      </c>
      <c r="L14" s="265">
        <v>0</v>
      </c>
      <c r="M14" s="266">
        <v>0</v>
      </c>
    </row>
    <row r="15" spans="1:14">
      <c r="A15" t="str">
        <f t="shared" si="1"/>
        <v>SLP-TUM</v>
      </c>
      <c r="B15" t="str">
        <f t="shared" si="2"/>
        <v>DE_GMK02</v>
      </c>
      <c r="C15" s="188" t="str">
        <f t="shared" si="3"/>
        <v>MK2</v>
      </c>
      <c r="D15" s="184" t="s">
        <v>319</v>
      </c>
      <c r="E15" s="262">
        <v>2.2908183860000002</v>
      </c>
      <c r="F15" s="262">
        <v>-33.147686729999997</v>
      </c>
      <c r="G15" s="262">
        <v>6.3714765040000003</v>
      </c>
      <c r="H15" s="262">
        <v>8.1002321000000002E-2</v>
      </c>
      <c r="I15" s="264">
        <v>40</v>
      </c>
      <c r="J15" s="265">
        <v>0</v>
      </c>
      <c r="K15" s="265">
        <v>0</v>
      </c>
      <c r="L15" s="265">
        <v>0</v>
      </c>
      <c r="M15" s="266">
        <v>0</v>
      </c>
    </row>
    <row r="16" spans="1:14">
      <c r="A16" t="str">
        <f t="shared" si="1"/>
        <v>SLP-TUM</v>
      </c>
      <c r="B16" t="str">
        <f t="shared" si="2"/>
        <v>DE_GMK03</v>
      </c>
      <c r="C16" s="188" t="str">
        <f t="shared" si="3"/>
        <v>MK3</v>
      </c>
      <c r="D16" s="184" t="s">
        <v>320</v>
      </c>
      <c r="E16" s="262">
        <v>2.7882423940000001</v>
      </c>
      <c r="F16" s="262">
        <v>-34.880613019999998</v>
      </c>
      <c r="G16" s="262">
        <v>6.5951899220000003</v>
      </c>
      <c r="H16" s="262">
        <v>5.4032911000000003E-2</v>
      </c>
      <c r="I16" s="264">
        <v>40</v>
      </c>
      <c r="J16" s="265">
        <v>0</v>
      </c>
      <c r="K16" s="265">
        <v>0</v>
      </c>
      <c r="L16" s="265">
        <v>0</v>
      </c>
      <c r="M16" s="266">
        <v>0</v>
      </c>
    </row>
    <row r="17" spans="1:13">
      <c r="A17" t="str">
        <f t="shared" si="1"/>
        <v>SLP-TUM</v>
      </c>
      <c r="B17" t="str">
        <f t="shared" si="2"/>
        <v>DE_GMK04</v>
      </c>
      <c r="C17" s="188" t="str">
        <f t="shared" si="3"/>
        <v>MK4</v>
      </c>
      <c r="D17" s="184" t="s">
        <v>321</v>
      </c>
      <c r="E17" s="262">
        <v>3.117724811</v>
      </c>
      <c r="F17" s="262">
        <v>-35.871506220000001</v>
      </c>
      <c r="G17" s="262">
        <v>7.5186828869999998</v>
      </c>
      <c r="H17" s="262">
        <v>3.4330092999999999E-2</v>
      </c>
      <c r="I17" s="264">
        <v>40</v>
      </c>
      <c r="J17" s="265">
        <v>0</v>
      </c>
      <c r="K17" s="265">
        <v>0</v>
      </c>
      <c r="L17" s="265">
        <v>0</v>
      </c>
      <c r="M17" s="266">
        <v>0</v>
      </c>
    </row>
    <row r="18" spans="1:13">
      <c r="A18" t="str">
        <f t="shared" si="1"/>
        <v>SLP-TUM</v>
      </c>
      <c r="B18" t="str">
        <f t="shared" si="2"/>
        <v>DE_GMK05</v>
      </c>
      <c r="C18" s="188" t="str">
        <f t="shared" si="3"/>
        <v>MK5</v>
      </c>
      <c r="D18" s="184" t="s">
        <v>322</v>
      </c>
      <c r="E18" s="262">
        <v>3.5862355250000002</v>
      </c>
      <c r="F18" s="262">
        <v>-37.080299349999997</v>
      </c>
      <c r="G18" s="262">
        <v>8.2420571759999994</v>
      </c>
      <c r="H18" s="262">
        <v>1.4600757000000001E-2</v>
      </c>
      <c r="I18" s="264">
        <v>40</v>
      </c>
      <c r="J18" s="265">
        <v>0</v>
      </c>
      <c r="K18" s="265">
        <v>0</v>
      </c>
      <c r="L18" s="265">
        <v>0</v>
      </c>
      <c r="M18" s="266">
        <v>0</v>
      </c>
    </row>
    <row r="19" spans="1:13">
      <c r="A19" t="str">
        <f t="shared" si="1"/>
        <v>SLP-FfE</v>
      </c>
      <c r="B19" t="str">
        <f t="shared" si="2"/>
        <v>DE_GMK33</v>
      </c>
      <c r="C19" s="188" t="str">
        <f t="shared" si="3"/>
        <v>KM3</v>
      </c>
      <c r="D19" s="184" t="s">
        <v>323</v>
      </c>
      <c r="E19" s="267">
        <v>1.42024191542431</v>
      </c>
      <c r="F19" s="267">
        <v>-34.880613019999998</v>
      </c>
      <c r="G19" s="267">
        <v>6.5951899220000003</v>
      </c>
      <c r="H19" s="267">
        <v>3.8531702714088997E-2</v>
      </c>
      <c r="I19" s="268">
        <v>40</v>
      </c>
      <c r="J19" s="269">
        <v>-5.2108424079363599E-2</v>
      </c>
      <c r="K19" s="269">
        <v>0.86479187369647303</v>
      </c>
      <c r="L19" s="269">
        <v>-1.43692105046127E-3</v>
      </c>
      <c r="M19" s="270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8" t="str">
        <f t="shared" si="3"/>
        <v>KM4</v>
      </c>
      <c r="D20" s="184" t="s">
        <v>324</v>
      </c>
      <c r="E20" s="271">
        <v>1.3284912834142599</v>
      </c>
      <c r="F20" s="271">
        <v>-35.871506220000001</v>
      </c>
      <c r="G20" s="271">
        <v>7.5186828869999998</v>
      </c>
      <c r="H20" s="271">
        <v>1.7554042928377402E-2</v>
      </c>
      <c r="I20" s="272">
        <v>40</v>
      </c>
      <c r="J20" s="273">
        <v>-7.5898278738419894E-2</v>
      </c>
      <c r="K20" s="273">
        <v>1.1942554985979099</v>
      </c>
      <c r="L20" s="273">
        <v>-8.9798095264275E-4</v>
      </c>
      <c r="M20" s="274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8" t="str">
        <f t="shared" si="3"/>
        <v>HA1</v>
      </c>
      <c r="D21" s="184" t="s">
        <v>325</v>
      </c>
      <c r="E21" s="262">
        <v>2.3742827709999998</v>
      </c>
      <c r="F21" s="262">
        <v>-34.759550140000002</v>
      </c>
      <c r="G21" s="262">
        <v>5.9987036829999996</v>
      </c>
      <c r="H21" s="262">
        <v>0.149441144</v>
      </c>
      <c r="I21" s="264">
        <v>40</v>
      </c>
      <c r="J21" s="265">
        <v>0</v>
      </c>
      <c r="K21" s="265">
        <v>0</v>
      </c>
      <c r="L21" s="265">
        <v>0</v>
      </c>
      <c r="M21" s="266">
        <v>0</v>
      </c>
    </row>
    <row r="22" spans="1:13">
      <c r="A22" t="str">
        <f t="shared" si="1"/>
        <v>SLP-TUM</v>
      </c>
      <c r="B22" t="str">
        <f t="shared" si="2"/>
        <v>DE_GHA02</v>
      </c>
      <c r="C22" s="188" t="str">
        <f t="shared" si="3"/>
        <v>HA2</v>
      </c>
      <c r="D22" s="184" t="s">
        <v>326</v>
      </c>
      <c r="E22" s="262">
        <v>2.8544748530000001</v>
      </c>
      <c r="F22" s="262">
        <v>-35.629423080000002</v>
      </c>
      <c r="G22" s="262">
        <v>7.0058264430000001</v>
      </c>
      <c r="H22" s="262">
        <v>0.11647722100000001</v>
      </c>
      <c r="I22" s="264">
        <v>40</v>
      </c>
      <c r="J22" s="265">
        <v>0</v>
      </c>
      <c r="K22" s="265">
        <v>0</v>
      </c>
      <c r="L22" s="265">
        <v>0</v>
      </c>
      <c r="M22" s="266">
        <v>0</v>
      </c>
    </row>
    <row r="23" spans="1:13">
      <c r="A23" t="str">
        <f t="shared" si="1"/>
        <v>SLP-TUM</v>
      </c>
      <c r="B23" t="str">
        <f t="shared" si="2"/>
        <v>DE_GHA03</v>
      </c>
      <c r="C23" s="188" t="str">
        <f t="shared" si="3"/>
        <v>HA3</v>
      </c>
      <c r="D23" s="184" t="s">
        <v>327</v>
      </c>
      <c r="E23" s="262">
        <v>3.58112137</v>
      </c>
      <c r="F23" s="262">
        <v>-36.965006520000003</v>
      </c>
      <c r="G23" s="262">
        <v>7.2256946710000003</v>
      </c>
      <c r="H23" s="262">
        <v>4.4841566999999999E-2</v>
      </c>
      <c r="I23" s="264">
        <v>40</v>
      </c>
      <c r="J23" s="265">
        <v>0</v>
      </c>
      <c r="K23" s="265">
        <v>0</v>
      </c>
      <c r="L23" s="265">
        <v>0</v>
      </c>
      <c r="M23" s="266">
        <v>0</v>
      </c>
    </row>
    <row r="24" spans="1:13">
      <c r="A24" t="str">
        <f t="shared" si="1"/>
        <v>SLP-TUM</v>
      </c>
      <c r="B24" t="str">
        <f t="shared" si="2"/>
        <v>DE_GHA04</v>
      </c>
      <c r="C24" s="188" t="str">
        <f t="shared" si="3"/>
        <v>HA4</v>
      </c>
      <c r="D24" s="184" t="s">
        <v>328</v>
      </c>
      <c r="E24" s="262">
        <v>4.0196902039999998</v>
      </c>
      <c r="F24" s="262">
        <v>-37.82820366</v>
      </c>
      <c r="G24" s="262">
        <v>8.1593368759999994</v>
      </c>
      <c r="H24" s="262">
        <v>4.7284495000000003E-2</v>
      </c>
      <c r="I24" s="264">
        <v>40</v>
      </c>
      <c r="J24" s="265">
        <v>0</v>
      </c>
      <c r="K24" s="265">
        <v>0</v>
      </c>
      <c r="L24" s="265">
        <v>0</v>
      </c>
      <c r="M24" s="266">
        <v>0</v>
      </c>
    </row>
    <row r="25" spans="1:13">
      <c r="A25" t="str">
        <f t="shared" si="1"/>
        <v>SLP-TUM</v>
      </c>
      <c r="B25" t="str">
        <f t="shared" si="2"/>
        <v>DE_GHA05</v>
      </c>
      <c r="C25" s="188" t="str">
        <f t="shared" si="3"/>
        <v>HA5</v>
      </c>
      <c r="D25" s="184" t="s">
        <v>329</v>
      </c>
      <c r="E25" s="262">
        <v>4.8252375660000002</v>
      </c>
      <c r="F25" s="262">
        <v>-39.280256399999999</v>
      </c>
      <c r="G25" s="262">
        <v>8.6240216889999992</v>
      </c>
      <c r="H25" s="262">
        <v>9.9944630000000003E-3</v>
      </c>
      <c r="I25" s="264">
        <v>40</v>
      </c>
      <c r="J25" s="265">
        <v>0</v>
      </c>
      <c r="K25" s="265">
        <v>0</v>
      </c>
      <c r="L25" s="265">
        <v>0</v>
      </c>
      <c r="M25" s="266">
        <v>0</v>
      </c>
    </row>
    <row r="26" spans="1:13">
      <c r="A26" t="str">
        <f t="shared" si="1"/>
        <v>SLP-FfE</v>
      </c>
      <c r="B26" t="str">
        <f t="shared" si="2"/>
        <v>DE_GHA33</v>
      </c>
      <c r="C26" s="188" t="str">
        <f t="shared" si="3"/>
        <v>AH3</v>
      </c>
      <c r="D26" s="184" t="s">
        <v>330</v>
      </c>
      <c r="E26" s="267">
        <v>1.9724775375047101</v>
      </c>
      <c r="F26" s="267">
        <v>-36.965006520000003</v>
      </c>
      <c r="G26" s="267">
        <v>7.2256946710000003</v>
      </c>
      <c r="H26" s="267">
        <v>3.45781570412447E-2</v>
      </c>
      <c r="I26" s="268">
        <v>40</v>
      </c>
      <c r="J26" s="269">
        <v>-7.42174022298938E-2</v>
      </c>
      <c r="K26" s="269">
        <v>1.04488686764057</v>
      </c>
      <c r="L26" s="269">
        <v>-8.2954472023944598E-4</v>
      </c>
      <c r="M26" s="270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8" t="str">
        <f t="shared" si="3"/>
        <v>AH4</v>
      </c>
      <c r="D27" s="184" t="s">
        <v>331</v>
      </c>
      <c r="E27" s="271">
        <v>1.8398455179509201</v>
      </c>
      <c r="F27" s="271">
        <v>-37.82820366</v>
      </c>
      <c r="G27" s="271">
        <v>8.1593368759999994</v>
      </c>
      <c r="H27" s="271">
        <v>2.5971006255482799E-2</v>
      </c>
      <c r="I27" s="272">
        <v>40</v>
      </c>
      <c r="J27" s="273">
        <v>-0.10692617459680499</v>
      </c>
      <c r="K27" s="273">
        <v>1.45522403984838</v>
      </c>
      <c r="L27" s="273">
        <v>-4.9197263527907199E-4</v>
      </c>
      <c r="M27" s="274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8" t="str">
        <f t="shared" si="3"/>
        <v>KO1</v>
      </c>
      <c r="D28" s="184" t="s">
        <v>332</v>
      </c>
      <c r="E28" s="262">
        <v>1.415957087</v>
      </c>
      <c r="F28" s="262">
        <v>-30.842519159999998</v>
      </c>
      <c r="G28" s="262">
        <v>6.3467557010000002</v>
      </c>
      <c r="H28" s="262">
        <v>0.32117906499999999</v>
      </c>
      <c r="I28" s="264">
        <v>40</v>
      </c>
      <c r="J28" s="265">
        <v>0</v>
      </c>
      <c r="K28" s="265">
        <v>0</v>
      </c>
      <c r="L28" s="265">
        <v>0</v>
      </c>
      <c r="M28" s="266">
        <v>0</v>
      </c>
    </row>
    <row r="29" spans="1:13">
      <c r="A29" t="str">
        <f t="shared" si="1"/>
        <v>SLP-TUM</v>
      </c>
      <c r="B29" t="str">
        <f t="shared" si="2"/>
        <v>DE_GKO02</v>
      </c>
      <c r="C29" s="188" t="str">
        <f t="shared" si="3"/>
        <v>KO2</v>
      </c>
      <c r="D29" s="184" t="s">
        <v>333</v>
      </c>
      <c r="E29" s="262">
        <v>2.0660500700000002</v>
      </c>
      <c r="F29" s="262">
        <v>-33.601652029999997</v>
      </c>
      <c r="G29" s="262">
        <v>6.675360994</v>
      </c>
      <c r="H29" s="262">
        <v>0.23091246800000001</v>
      </c>
      <c r="I29" s="264">
        <v>40</v>
      </c>
      <c r="J29" s="265">
        <v>0</v>
      </c>
      <c r="K29" s="265">
        <v>0</v>
      </c>
      <c r="L29" s="265">
        <v>0</v>
      </c>
      <c r="M29" s="266">
        <v>0</v>
      </c>
    </row>
    <row r="30" spans="1:13">
      <c r="A30" t="str">
        <f t="shared" si="1"/>
        <v>SLP-TUM</v>
      </c>
      <c r="B30" t="str">
        <f t="shared" si="2"/>
        <v>DE_GKO03</v>
      </c>
      <c r="C30" s="188" t="str">
        <f t="shared" si="3"/>
        <v>KO3</v>
      </c>
      <c r="D30" s="184" t="s">
        <v>334</v>
      </c>
      <c r="E30" s="262">
        <v>2.7172288440000001</v>
      </c>
      <c r="F30" s="262">
        <v>-35.141256310000003</v>
      </c>
      <c r="G30" s="262">
        <v>7.1303395089999997</v>
      </c>
      <c r="H30" s="262">
        <v>0.14184716999999999</v>
      </c>
      <c r="I30" s="264">
        <v>40</v>
      </c>
      <c r="J30" s="265">
        <v>0</v>
      </c>
      <c r="K30" s="265">
        <v>0</v>
      </c>
      <c r="L30" s="265">
        <v>0</v>
      </c>
      <c r="M30" s="266">
        <v>0</v>
      </c>
    </row>
    <row r="31" spans="1:13">
      <c r="A31" t="str">
        <f t="shared" si="1"/>
        <v>SLP-TUM</v>
      </c>
      <c r="B31" t="str">
        <f t="shared" si="2"/>
        <v>DE_GKO04</v>
      </c>
      <c r="C31" s="188" t="str">
        <f t="shared" si="3"/>
        <v>KO4</v>
      </c>
      <c r="D31" s="184" t="s">
        <v>335</v>
      </c>
      <c r="E31" s="262">
        <v>3.4428942870000001</v>
      </c>
      <c r="F31" s="262">
        <v>-36.659050409999999</v>
      </c>
      <c r="G31" s="262">
        <v>7.6083226159999997</v>
      </c>
      <c r="H31" s="262">
        <v>7.4685009999999996E-2</v>
      </c>
      <c r="I31" s="264">
        <v>40</v>
      </c>
      <c r="J31" s="265">
        <v>0</v>
      </c>
      <c r="K31" s="265">
        <v>0</v>
      </c>
      <c r="L31" s="265">
        <v>0</v>
      </c>
      <c r="M31" s="266">
        <v>0</v>
      </c>
    </row>
    <row r="32" spans="1:13">
      <c r="A32" t="str">
        <f t="shared" si="1"/>
        <v>SLP-TUM</v>
      </c>
      <c r="B32" t="str">
        <f t="shared" si="2"/>
        <v>DE_GKO05</v>
      </c>
      <c r="C32" s="188" t="str">
        <f t="shared" si="3"/>
        <v>KO5</v>
      </c>
      <c r="D32" s="184" t="s">
        <v>336</v>
      </c>
      <c r="E32" s="262">
        <v>4.3624833000000001</v>
      </c>
      <c r="F32" s="262">
        <v>-38.663402159999997</v>
      </c>
      <c r="G32" s="262">
        <v>7.5974644280000003</v>
      </c>
      <c r="H32" s="262">
        <v>8.3264180000000004E-3</v>
      </c>
      <c r="I32" s="264">
        <v>40</v>
      </c>
      <c r="J32" s="265">
        <v>0</v>
      </c>
      <c r="K32" s="265">
        <v>0</v>
      </c>
      <c r="L32" s="265">
        <v>0</v>
      </c>
      <c r="M32" s="266">
        <v>0</v>
      </c>
    </row>
    <row r="33" spans="1:13">
      <c r="A33" t="str">
        <f t="shared" si="1"/>
        <v>SLP-FfE</v>
      </c>
      <c r="B33" t="str">
        <f t="shared" si="2"/>
        <v>DE_GKO33</v>
      </c>
      <c r="C33" s="188" t="str">
        <f t="shared" si="3"/>
        <v>OK3</v>
      </c>
      <c r="D33" s="184" t="s">
        <v>337</v>
      </c>
      <c r="E33" s="267">
        <v>1.3554515228930799</v>
      </c>
      <c r="F33" s="267">
        <v>-35.141256310000003</v>
      </c>
      <c r="G33" s="267">
        <v>7.1303395089999997</v>
      </c>
      <c r="H33" s="267">
        <v>9.9061861582536506E-2</v>
      </c>
      <c r="I33" s="268">
        <v>40</v>
      </c>
      <c r="J33" s="269">
        <v>-5.2648691429529201E-2</v>
      </c>
      <c r="K33" s="269">
        <v>0.86260857514223399</v>
      </c>
      <c r="L33" s="269">
        <v>-8.8083895602660196E-4</v>
      </c>
      <c r="M33" s="270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8" t="str">
        <f t="shared" si="3"/>
        <v>OK4</v>
      </c>
      <c r="D34" s="184" t="s">
        <v>338</v>
      </c>
      <c r="E34" s="271">
        <v>1.4256683872017999</v>
      </c>
      <c r="F34" s="271">
        <v>-36.659050409999999</v>
      </c>
      <c r="G34" s="271">
        <v>7.6083226159999997</v>
      </c>
      <c r="H34" s="271">
        <v>3.7111586547478703E-2</v>
      </c>
      <c r="I34" s="272">
        <v>40</v>
      </c>
      <c r="J34" s="273">
        <v>-8.0935893022415106E-2</v>
      </c>
      <c r="K34" s="273">
        <v>1.2364527018259801</v>
      </c>
      <c r="L34" s="273">
        <v>-7.6279966642852303E-4</v>
      </c>
      <c r="M34" s="274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8" t="str">
        <f t="shared" si="3"/>
        <v>BD1</v>
      </c>
      <c r="D35" s="184" t="s">
        <v>339</v>
      </c>
      <c r="E35" s="262">
        <v>1.2903504589999999</v>
      </c>
      <c r="F35" s="262">
        <v>-35.234986829999997</v>
      </c>
      <c r="G35" s="262">
        <v>2.1064246880000002</v>
      </c>
      <c r="H35" s="262">
        <v>0.45572533300000001</v>
      </c>
      <c r="I35" s="264">
        <v>40</v>
      </c>
      <c r="J35" s="265">
        <v>0</v>
      </c>
      <c r="K35" s="265">
        <v>0</v>
      </c>
      <c r="L35" s="265">
        <v>0</v>
      </c>
      <c r="M35" s="266">
        <v>0</v>
      </c>
    </row>
    <row r="36" spans="1:13">
      <c r="A36" t="str">
        <f t="shared" si="1"/>
        <v>SLP-TUM</v>
      </c>
      <c r="B36" t="str">
        <f t="shared" si="2"/>
        <v>DE_GBD02</v>
      </c>
      <c r="C36" s="188" t="str">
        <f t="shared" si="3"/>
        <v>BD2</v>
      </c>
      <c r="D36" s="184" t="s">
        <v>340</v>
      </c>
      <c r="E36" s="262">
        <v>2.1095878429999999</v>
      </c>
      <c r="F36" s="262">
        <v>-35.84445084</v>
      </c>
      <c r="G36" s="262">
        <v>5.2154672279999996</v>
      </c>
      <c r="H36" s="262">
        <v>0.28545825400000002</v>
      </c>
      <c r="I36" s="264">
        <v>40</v>
      </c>
      <c r="J36" s="265">
        <v>0</v>
      </c>
      <c r="K36" s="265">
        <v>0</v>
      </c>
      <c r="L36" s="265">
        <v>0</v>
      </c>
      <c r="M36" s="266">
        <v>0</v>
      </c>
    </row>
    <row r="37" spans="1:13">
      <c r="A37" t="str">
        <f t="shared" si="1"/>
        <v>SLP-TUM</v>
      </c>
      <c r="B37" t="str">
        <f t="shared" si="2"/>
        <v>DE_GBD03</v>
      </c>
      <c r="C37" s="188" t="str">
        <f t="shared" si="3"/>
        <v>BD3</v>
      </c>
      <c r="D37" s="184" t="s">
        <v>341</v>
      </c>
      <c r="E37" s="262">
        <v>2.917702722</v>
      </c>
      <c r="F37" s="262">
        <v>-36.179411649999999</v>
      </c>
      <c r="G37" s="262">
        <v>5.9265161649999998</v>
      </c>
      <c r="H37" s="262">
        <v>0.11519117600000001</v>
      </c>
      <c r="I37" s="264">
        <v>40</v>
      </c>
      <c r="J37" s="265">
        <v>0</v>
      </c>
      <c r="K37" s="265">
        <v>0</v>
      </c>
      <c r="L37" s="265">
        <v>0</v>
      </c>
      <c r="M37" s="266">
        <v>0</v>
      </c>
    </row>
    <row r="38" spans="1:13">
      <c r="A38" t="str">
        <f t="shared" si="1"/>
        <v>SLP-TUM</v>
      </c>
      <c r="B38" t="str">
        <f t="shared" si="2"/>
        <v>DE_GBD04</v>
      </c>
      <c r="C38" s="188" t="str">
        <f t="shared" si="3"/>
        <v>BD4</v>
      </c>
      <c r="D38" s="184" t="s">
        <v>342</v>
      </c>
      <c r="E38" s="262">
        <v>3.75</v>
      </c>
      <c r="F38" s="262">
        <v>-37.5</v>
      </c>
      <c r="G38" s="262">
        <v>6.8</v>
      </c>
      <c r="H38" s="262">
        <v>6.0911264999999999E-2</v>
      </c>
      <c r="I38" s="264">
        <v>40</v>
      </c>
      <c r="J38" s="265">
        <v>0</v>
      </c>
      <c r="K38" s="265">
        <v>0</v>
      </c>
      <c r="L38" s="265">
        <v>0</v>
      </c>
      <c r="M38" s="266">
        <v>0</v>
      </c>
    </row>
    <row r="39" spans="1:13">
      <c r="A39" t="str">
        <f t="shared" si="1"/>
        <v>SLP-TUM</v>
      </c>
      <c r="B39" t="str">
        <f t="shared" si="2"/>
        <v>DE_GBD05</v>
      </c>
      <c r="C39" s="188" t="str">
        <f t="shared" si="3"/>
        <v>BD5</v>
      </c>
      <c r="D39" s="184" t="s">
        <v>343</v>
      </c>
      <c r="E39" s="262">
        <v>4.5699505650000001</v>
      </c>
      <c r="F39" s="262">
        <v>-38.535339239999999</v>
      </c>
      <c r="G39" s="262">
        <v>7.5976990989999997</v>
      </c>
      <c r="H39" s="262">
        <v>6.6313539999999999E-3</v>
      </c>
      <c r="I39" s="264">
        <v>40</v>
      </c>
      <c r="J39" s="265">
        <v>0</v>
      </c>
      <c r="K39" s="265">
        <v>0</v>
      </c>
      <c r="L39" s="265">
        <v>0</v>
      </c>
      <c r="M39" s="266">
        <v>0</v>
      </c>
    </row>
    <row r="40" spans="1:13">
      <c r="A40" t="str">
        <f t="shared" si="1"/>
        <v>SLP-FfE</v>
      </c>
      <c r="B40" t="str">
        <f t="shared" si="2"/>
        <v>DE_GBD33</v>
      </c>
      <c r="C40" s="188" t="str">
        <f t="shared" si="3"/>
        <v>DB3</v>
      </c>
      <c r="D40" s="184" t="s">
        <v>344</v>
      </c>
      <c r="E40" s="267">
        <v>1.4633681573374999</v>
      </c>
      <c r="F40" s="267">
        <v>-36.179411649999999</v>
      </c>
      <c r="G40" s="267">
        <v>5.9265161649999998</v>
      </c>
      <c r="H40" s="267">
        <v>8.08834761578303E-2</v>
      </c>
      <c r="I40" s="268">
        <v>40</v>
      </c>
      <c r="J40" s="269">
        <v>-4.7579990370695997E-2</v>
      </c>
      <c r="K40" s="269">
        <v>0.82307541850402</v>
      </c>
      <c r="L40" s="269">
        <v>-1.92725690584626E-3</v>
      </c>
      <c r="M40" s="270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8" t="str">
        <f t="shared" si="3"/>
        <v>DB4</v>
      </c>
      <c r="D41" s="184" t="s">
        <v>345</v>
      </c>
      <c r="E41" s="271">
        <v>1.5175791604409099</v>
      </c>
      <c r="F41" s="271">
        <v>-37.5</v>
      </c>
      <c r="G41" s="271">
        <v>6.8</v>
      </c>
      <c r="H41" s="271">
        <v>2.9580053248030098E-2</v>
      </c>
      <c r="I41" s="272">
        <v>40</v>
      </c>
      <c r="J41" s="273">
        <v>-7.8855918399573705E-2</v>
      </c>
      <c r="K41" s="273">
        <v>1.21612498767079</v>
      </c>
      <c r="L41" s="273">
        <v>-1.31336800852578E-3</v>
      </c>
      <c r="M41" s="274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8" t="str">
        <f t="shared" si="3"/>
        <v>GA1</v>
      </c>
      <c r="D42" s="184" t="s">
        <v>346</v>
      </c>
      <c r="E42" s="262">
        <v>1.177034538</v>
      </c>
      <c r="F42" s="262">
        <v>-39.159991400000003</v>
      </c>
      <c r="G42" s="262">
        <v>4.2076109639999997</v>
      </c>
      <c r="H42" s="262">
        <v>0.66047393200000004</v>
      </c>
      <c r="I42" s="264">
        <v>40</v>
      </c>
      <c r="J42" s="265">
        <v>0</v>
      </c>
      <c r="K42" s="265">
        <v>0</v>
      </c>
      <c r="L42" s="265">
        <v>0</v>
      </c>
      <c r="M42" s="266">
        <v>0</v>
      </c>
    </row>
    <row r="43" spans="1:13">
      <c r="A43" t="str">
        <f t="shared" si="1"/>
        <v>SLP-TUM</v>
      </c>
      <c r="B43" t="str">
        <f t="shared" si="2"/>
        <v>DE_GGA02</v>
      </c>
      <c r="C43" s="188" t="str">
        <f t="shared" si="3"/>
        <v>GA2</v>
      </c>
      <c r="D43" s="184" t="s">
        <v>347</v>
      </c>
      <c r="E43" s="262">
        <v>1.648762294</v>
      </c>
      <c r="F43" s="262">
        <v>-36.399273569999998</v>
      </c>
      <c r="G43" s="262">
        <v>6.2149172090000002</v>
      </c>
      <c r="H43" s="262">
        <v>0.48776373299999998</v>
      </c>
      <c r="I43" s="264">
        <v>40</v>
      </c>
      <c r="J43" s="265">
        <v>0</v>
      </c>
      <c r="K43" s="265">
        <v>0</v>
      </c>
      <c r="L43" s="265">
        <v>0</v>
      </c>
      <c r="M43" s="266">
        <v>0</v>
      </c>
    </row>
    <row r="44" spans="1:13">
      <c r="A44" t="str">
        <f t="shared" si="1"/>
        <v>SLP-TUM</v>
      </c>
      <c r="B44" t="str">
        <f t="shared" si="2"/>
        <v>DE_GGA03</v>
      </c>
      <c r="C44" s="188" t="str">
        <f t="shared" si="3"/>
        <v>GA3</v>
      </c>
      <c r="D44" s="184" t="s">
        <v>348</v>
      </c>
      <c r="E44" s="262">
        <v>2.2850164739999999</v>
      </c>
      <c r="F44" s="262">
        <v>-36.287858389999997</v>
      </c>
      <c r="G44" s="262">
        <v>6.5885126390000002</v>
      </c>
      <c r="H44" s="262">
        <v>0.31505353400000002</v>
      </c>
      <c r="I44" s="264">
        <v>40</v>
      </c>
      <c r="J44" s="265">
        <v>0</v>
      </c>
      <c r="K44" s="265">
        <v>0</v>
      </c>
      <c r="L44" s="265">
        <v>0</v>
      </c>
      <c r="M44" s="266">
        <v>0</v>
      </c>
    </row>
    <row r="45" spans="1:13">
      <c r="A45" t="str">
        <f t="shared" si="1"/>
        <v>SLP-TUM</v>
      </c>
      <c r="B45" t="str">
        <f t="shared" si="2"/>
        <v>DE_GGA04</v>
      </c>
      <c r="C45" s="188" t="str">
        <f t="shared" si="3"/>
        <v>GA4</v>
      </c>
      <c r="D45" s="184" t="s">
        <v>349</v>
      </c>
      <c r="E45" s="262">
        <v>2.8195656150000001</v>
      </c>
      <c r="F45" s="262">
        <v>-36</v>
      </c>
      <c r="G45" s="262">
        <v>7.7368517680000002</v>
      </c>
      <c r="H45" s="262">
        <v>0.15728097999999999</v>
      </c>
      <c r="I45" s="264">
        <v>40</v>
      </c>
      <c r="J45" s="265">
        <v>0</v>
      </c>
      <c r="K45" s="265">
        <v>0</v>
      </c>
      <c r="L45" s="265">
        <v>0</v>
      </c>
      <c r="M45" s="266">
        <v>0</v>
      </c>
    </row>
    <row r="46" spans="1:13">
      <c r="A46" t="str">
        <f t="shared" si="1"/>
        <v>SLP-TUM</v>
      </c>
      <c r="B46" t="str">
        <f t="shared" si="2"/>
        <v>DE_GGA05</v>
      </c>
      <c r="C46" s="188" t="str">
        <f t="shared" si="3"/>
        <v>GA5</v>
      </c>
      <c r="D46" s="184" t="s">
        <v>350</v>
      </c>
      <c r="E46" s="262">
        <v>3.3295574819999998</v>
      </c>
      <c r="F46" s="262">
        <v>-36.014621120000001</v>
      </c>
      <c r="G46" s="262">
        <v>8.7767464709999992</v>
      </c>
      <c r="H46" s="262">
        <v>0</v>
      </c>
      <c r="I46" s="264">
        <v>40</v>
      </c>
      <c r="J46" s="265">
        <v>0</v>
      </c>
      <c r="K46" s="265">
        <v>0</v>
      </c>
      <c r="L46" s="265">
        <v>0</v>
      </c>
      <c r="M46" s="266">
        <v>0</v>
      </c>
    </row>
    <row r="47" spans="1:13">
      <c r="A47" t="str">
        <f t="shared" si="1"/>
        <v>SLP-FfE</v>
      </c>
      <c r="B47" t="str">
        <f t="shared" si="2"/>
        <v>DE_GGA33</v>
      </c>
      <c r="C47" s="188" t="str">
        <f t="shared" si="3"/>
        <v>AG3</v>
      </c>
      <c r="D47" s="184" t="s">
        <v>351</v>
      </c>
      <c r="E47" s="267">
        <v>1.15820816823062</v>
      </c>
      <c r="F47" s="267">
        <v>-36.287858389999997</v>
      </c>
      <c r="G47" s="267">
        <v>6.5885126390000002</v>
      </c>
      <c r="H47" s="267">
        <v>0.223568019279065</v>
      </c>
      <c r="I47" s="268">
        <v>40</v>
      </c>
      <c r="J47" s="269">
        <v>-4.1033478424869901E-2</v>
      </c>
      <c r="K47" s="269">
        <v>0.75264513854265702</v>
      </c>
      <c r="L47" s="269">
        <v>-9.0876855297962304E-4</v>
      </c>
      <c r="M47" s="270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8" t="str">
        <f t="shared" si="3"/>
        <v>AG4</v>
      </c>
      <c r="D48" s="184" t="s">
        <v>352</v>
      </c>
      <c r="E48" s="271">
        <v>1.18483197659357</v>
      </c>
      <c r="F48" s="271">
        <v>-36</v>
      </c>
      <c r="G48" s="271">
        <v>7.7368517680000002</v>
      </c>
      <c r="H48" s="271">
        <v>7.9310742089883396E-2</v>
      </c>
      <c r="I48" s="272">
        <v>40</v>
      </c>
      <c r="J48" s="273">
        <v>-6.8738315813288001E-2</v>
      </c>
      <c r="K48" s="273">
        <v>1.1308570050851501</v>
      </c>
      <c r="L48" s="273">
        <v>-6.58695704968982E-4</v>
      </c>
      <c r="M48" s="274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8" t="str">
        <f t="shared" si="3"/>
        <v>BH1</v>
      </c>
      <c r="D49" s="184" t="s">
        <v>353</v>
      </c>
      <c r="E49" s="262">
        <v>1.4771785690000001</v>
      </c>
      <c r="F49" s="262">
        <v>-35.083444710000002</v>
      </c>
      <c r="G49" s="262">
        <v>5.412342465</v>
      </c>
      <c r="H49" s="262">
        <v>0.47442640800000002</v>
      </c>
      <c r="I49" s="264">
        <v>40</v>
      </c>
      <c r="J49" s="265">
        <v>0</v>
      </c>
      <c r="K49" s="265">
        <v>0</v>
      </c>
      <c r="L49" s="265">
        <v>0</v>
      </c>
      <c r="M49" s="266">
        <v>0</v>
      </c>
    </row>
    <row r="50" spans="1:13">
      <c r="A50" t="str">
        <f t="shared" si="1"/>
        <v>SLP-TUM</v>
      </c>
      <c r="B50" t="str">
        <f t="shared" si="2"/>
        <v>DE_GBH02</v>
      </c>
      <c r="C50" s="188" t="str">
        <f t="shared" si="3"/>
        <v>BH2</v>
      </c>
      <c r="D50" s="184" t="s">
        <v>354</v>
      </c>
      <c r="E50" s="262">
        <v>1.70052794</v>
      </c>
      <c r="F50" s="262">
        <v>-35.15</v>
      </c>
      <c r="G50" s="262">
        <v>6.1632738509999996</v>
      </c>
      <c r="H50" s="262">
        <v>0.42982608500000002</v>
      </c>
      <c r="I50" s="264">
        <v>40</v>
      </c>
      <c r="J50" s="265">
        <v>0</v>
      </c>
      <c r="K50" s="265">
        <v>0</v>
      </c>
      <c r="L50" s="265">
        <v>0</v>
      </c>
      <c r="M50" s="266">
        <v>0</v>
      </c>
    </row>
    <row r="51" spans="1:13">
      <c r="A51" t="str">
        <f t="shared" si="1"/>
        <v>SLP-TUM</v>
      </c>
      <c r="B51" t="str">
        <f t="shared" si="2"/>
        <v>DE_GBH03</v>
      </c>
      <c r="C51" s="188" t="str">
        <f t="shared" si="3"/>
        <v>BH3</v>
      </c>
      <c r="D51" s="184" t="s">
        <v>355</v>
      </c>
      <c r="E51" s="262">
        <v>2.0102471730000002</v>
      </c>
      <c r="F51" s="262">
        <v>-35.253212349999998</v>
      </c>
      <c r="G51" s="262">
        <v>6.1544406409999999</v>
      </c>
      <c r="H51" s="262">
        <v>0.32947409700000002</v>
      </c>
      <c r="I51" s="264">
        <v>40</v>
      </c>
      <c r="J51" s="265">
        <v>0</v>
      </c>
      <c r="K51" s="265">
        <v>0</v>
      </c>
      <c r="L51" s="265">
        <v>0</v>
      </c>
      <c r="M51" s="266">
        <v>0</v>
      </c>
    </row>
    <row r="52" spans="1:13">
      <c r="A52" t="str">
        <f t="shared" si="1"/>
        <v>SLP-TUM</v>
      </c>
      <c r="B52" t="str">
        <f t="shared" si="2"/>
        <v>DE_GBH04</v>
      </c>
      <c r="C52" s="188" t="str">
        <f t="shared" si="3"/>
        <v>BH4</v>
      </c>
      <c r="D52" s="184" t="s">
        <v>356</v>
      </c>
      <c r="E52" s="262">
        <v>2.4595180609999998</v>
      </c>
      <c r="F52" s="262">
        <v>-35.253212349999998</v>
      </c>
      <c r="G52" s="262">
        <v>6.0587000719999997</v>
      </c>
      <c r="H52" s="262">
        <v>0.164737049</v>
      </c>
      <c r="I52" s="264">
        <v>40</v>
      </c>
      <c r="J52" s="265">
        <v>0</v>
      </c>
      <c r="K52" s="265">
        <v>0</v>
      </c>
      <c r="L52" s="265">
        <v>0</v>
      </c>
      <c r="M52" s="266">
        <v>0</v>
      </c>
    </row>
    <row r="53" spans="1:13">
      <c r="A53" t="str">
        <f t="shared" si="1"/>
        <v>SLP-TUM</v>
      </c>
      <c r="B53" t="str">
        <f t="shared" si="2"/>
        <v>DE_GBH05</v>
      </c>
      <c r="C53" s="188" t="str">
        <f t="shared" si="3"/>
        <v>BH5</v>
      </c>
      <c r="D53" s="184" t="s">
        <v>357</v>
      </c>
      <c r="E53" s="262">
        <v>2.98</v>
      </c>
      <c r="F53" s="262">
        <v>-35.799999999999997</v>
      </c>
      <c r="G53" s="262">
        <v>5.6340580620000003</v>
      </c>
      <c r="H53" s="262">
        <v>0</v>
      </c>
      <c r="I53" s="264">
        <v>40</v>
      </c>
      <c r="J53" s="265">
        <v>0</v>
      </c>
      <c r="K53" s="265">
        <v>0</v>
      </c>
      <c r="L53" s="265">
        <v>0</v>
      </c>
      <c r="M53" s="266">
        <v>0</v>
      </c>
    </row>
    <row r="54" spans="1:13">
      <c r="A54" t="str">
        <f t="shared" si="1"/>
        <v>SLP-FfE</v>
      </c>
      <c r="B54" t="str">
        <f t="shared" si="2"/>
        <v>DE_GBH33</v>
      </c>
      <c r="C54" s="188" t="str">
        <f t="shared" si="3"/>
        <v>HB3</v>
      </c>
      <c r="D54" s="184" t="s">
        <v>358</v>
      </c>
      <c r="E54" s="267">
        <v>0.98742830199278697</v>
      </c>
      <c r="F54" s="267">
        <v>-35.253212349999998</v>
      </c>
      <c r="G54" s="267">
        <v>6.1544406409999999</v>
      </c>
      <c r="H54" s="267">
        <v>0.226571574644788</v>
      </c>
      <c r="I54" s="268">
        <v>40</v>
      </c>
      <c r="J54" s="269">
        <v>-3.3901972877937302E-2</v>
      </c>
      <c r="K54" s="269">
        <v>0.69382336958448299</v>
      </c>
      <c r="L54" s="269">
        <v>-1.2849007801732501E-3</v>
      </c>
      <c r="M54" s="270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8" t="str">
        <f t="shared" si="3"/>
        <v>HB4</v>
      </c>
      <c r="D55" s="184" t="s">
        <v>359</v>
      </c>
      <c r="E55" s="271">
        <v>0.987258471486126</v>
      </c>
      <c r="F55" s="271">
        <v>-35.253212349999998</v>
      </c>
      <c r="G55" s="271">
        <v>6.0587000719999997</v>
      </c>
      <c r="H55" s="271">
        <v>7.9351178479290699E-2</v>
      </c>
      <c r="I55" s="272">
        <v>40</v>
      </c>
      <c r="J55" s="273">
        <v>-4.95013227495672E-2</v>
      </c>
      <c r="K55" s="273">
        <v>0.96379986125322403</v>
      </c>
      <c r="L55" s="273">
        <v>-2.2303785271091201E-3</v>
      </c>
      <c r="M55" s="274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8" t="str">
        <f t="shared" si="3"/>
        <v>WA1</v>
      </c>
      <c r="D56" s="184" t="s">
        <v>360</v>
      </c>
      <c r="E56" s="262">
        <v>0.4</v>
      </c>
      <c r="F56" s="262">
        <v>-40.514948179999998</v>
      </c>
      <c r="G56" s="262">
        <v>2.874795695</v>
      </c>
      <c r="H56" s="262">
        <v>0.93510758400000005</v>
      </c>
      <c r="I56" s="264">
        <v>40</v>
      </c>
      <c r="J56" s="265">
        <v>0</v>
      </c>
      <c r="K56" s="265">
        <v>0</v>
      </c>
      <c r="L56" s="265">
        <v>0</v>
      </c>
      <c r="M56" s="266">
        <v>0</v>
      </c>
    </row>
    <row r="57" spans="1:13">
      <c r="A57" t="str">
        <f t="shared" si="1"/>
        <v>SLP-TUM</v>
      </c>
      <c r="B57" t="str">
        <f t="shared" si="2"/>
        <v>DE_GWA02</v>
      </c>
      <c r="C57" s="188" t="str">
        <f t="shared" si="3"/>
        <v>WA2</v>
      </c>
      <c r="D57" s="184" t="s">
        <v>361</v>
      </c>
      <c r="E57" s="262">
        <v>0.61662289299999995</v>
      </c>
      <c r="F57" s="262">
        <v>-38.4</v>
      </c>
      <c r="G57" s="262">
        <v>3.8705351889999999</v>
      </c>
      <c r="H57" s="262">
        <v>0.87002503099999995</v>
      </c>
      <c r="I57" s="264">
        <v>40</v>
      </c>
      <c r="J57" s="265">
        <v>0</v>
      </c>
      <c r="K57" s="265">
        <v>0</v>
      </c>
      <c r="L57" s="265">
        <v>0</v>
      </c>
      <c r="M57" s="266">
        <v>0</v>
      </c>
    </row>
    <row r="58" spans="1:13">
      <c r="A58" t="str">
        <f t="shared" si="1"/>
        <v>SLP-TUM</v>
      </c>
      <c r="B58" t="str">
        <f t="shared" si="2"/>
        <v>DE_GWA03</v>
      </c>
      <c r="C58" s="188" t="str">
        <f t="shared" si="3"/>
        <v>WA3</v>
      </c>
      <c r="D58" s="184" t="s">
        <v>362</v>
      </c>
      <c r="E58" s="262">
        <v>0.76572901199999999</v>
      </c>
      <c r="F58" s="262">
        <v>-36.023791150000001</v>
      </c>
      <c r="G58" s="262">
        <v>4.8662746830000003</v>
      </c>
      <c r="H58" s="262">
        <v>0.80494247799999996</v>
      </c>
      <c r="I58" s="264">
        <v>40</v>
      </c>
      <c r="J58" s="265">
        <v>0</v>
      </c>
      <c r="K58" s="265">
        <v>0</v>
      </c>
      <c r="L58" s="265">
        <v>0</v>
      </c>
      <c r="M58" s="266">
        <v>0</v>
      </c>
    </row>
    <row r="59" spans="1:13">
      <c r="A59" t="str">
        <f t="shared" si="1"/>
        <v>SLP-TUM</v>
      </c>
      <c r="B59" t="str">
        <f t="shared" si="2"/>
        <v>DE_GWA04</v>
      </c>
      <c r="C59" s="188" t="str">
        <f t="shared" si="3"/>
        <v>WA4</v>
      </c>
      <c r="D59" s="184" t="s">
        <v>363</v>
      </c>
      <c r="E59" s="262">
        <v>1.053587472</v>
      </c>
      <c r="F59" s="262">
        <v>-35.299999999999997</v>
      </c>
      <c r="G59" s="262">
        <v>4.8662746830000003</v>
      </c>
      <c r="H59" s="262">
        <v>0.68110423399999998</v>
      </c>
      <c r="I59" s="264">
        <v>40</v>
      </c>
      <c r="J59" s="265">
        <v>0</v>
      </c>
      <c r="K59" s="265">
        <v>0</v>
      </c>
      <c r="L59" s="265">
        <v>0</v>
      </c>
      <c r="M59" s="266">
        <v>0</v>
      </c>
    </row>
    <row r="60" spans="1:13">
      <c r="A60" t="str">
        <f t="shared" si="1"/>
        <v>SLP-TUM</v>
      </c>
      <c r="B60" t="str">
        <f t="shared" si="2"/>
        <v>DE_GWA05</v>
      </c>
      <c r="C60" s="188" t="str">
        <f t="shared" si="3"/>
        <v>WA5</v>
      </c>
      <c r="D60" s="184" t="s">
        <v>364</v>
      </c>
      <c r="E60" s="262">
        <v>1.276885373</v>
      </c>
      <c r="F60" s="262">
        <v>-34.342437070000003</v>
      </c>
      <c r="G60" s="262">
        <v>5.4518822419999999</v>
      </c>
      <c r="H60" s="262">
        <v>0.55726598999999999</v>
      </c>
      <c r="I60" s="264">
        <v>40</v>
      </c>
      <c r="J60" s="265">
        <v>0</v>
      </c>
      <c r="K60" s="265">
        <v>0</v>
      </c>
      <c r="L60" s="265">
        <v>0</v>
      </c>
      <c r="M60" s="266">
        <v>0</v>
      </c>
    </row>
    <row r="61" spans="1:13">
      <c r="A61" t="str">
        <f t="shared" si="1"/>
        <v>SLP-FfE</v>
      </c>
      <c r="B61" t="str">
        <f t="shared" si="2"/>
        <v>DE_GWA33</v>
      </c>
      <c r="C61" s="188" t="str">
        <f t="shared" si="3"/>
        <v>AW3</v>
      </c>
      <c r="D61" s="184" t="s">
        <v>365</v>
      </c>
      <c r="E61" s="267">
        <v>0.33378383212380802</v>
      </c>
      <c r="F61" s="267">
        <v>-36.023791150000001</v>
      </c>
      <c r="G61" s="267">
        <v>4.8662746830000003</v>
      </c>
      <c r="H61" s="267">
        <v>0.49122795797177399</v>
      </c>
      <c r="I61" s="268">
        <v>40</v>
      </c>
      <c r="J61" s="269">
        <v>-9.2263492839078001E-3</v>
      </c>
      <c r="K61" s="269">
        <v>0.45957571089624999</v>
      </c>
      <c r="L61" s="269">
        <v>-9.6764244989513298E-4</v>
      </c>
      <c r="M61" s="270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8" t="str">
        <f t="shared" si="3"/>
        <v>AW4</v>
      </c>
      <c r="D62" s="184" t="s">
        <v>366</v>
      </c>
      <c r="E62" s="271">
        <v>0.39253387380634902</v>
      </c>
      <c r="F62" s="271">
        <v>-35.299999999999997</v>
      </c>
      <c r="G62" s="271">
        <v>4.8662746830000003</v>
      </c>
      <c r="H62" s="271">
        <v>0.30450986619695802</v>
      </c>
      <c r="I62" s="272">
        <v>40</v>
      </c>
      <c r="J62" s="273">
        <v>-1.67993072626435E-2</v>
      </c>
      <c r="K62" s="273">
        <v>0.67108889173422104</v>
      </c>
      <c r="L62" s="273">
        <v>-2.0300823594516502E-3</v>
      </c>
      <c r="M62" s="274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8" t="str">
        <f t="shared" si="3"/>
        <v>GB1</v>
      </c>
      <c r="D63" s="184" t="s">
        <v>367</v>
      </c>
      <c r="E63" s="262">
        <v>3.176194476</v>
      </c>
      <c r="F63" s="262">
        <v>-40.836660860000002</v>
      </c>
      <c r="G63" s="262">
        <v>3.6785891739999999</v>
      </c>
      <c r="H63" s="262">
        <v>0.15021557599999999</v>
      </c>
      <c r="I63" s="264">
        <v>40</v>
      </c>
      <c r="J63" s="265">
        <v>0</v>
      </c>
      <c r="K63" s="265">
        <v>0</v>
      </c>
      <c r="L63" s="265">
        <v>0</v>
      </c>
      <c r="M63" s="266">
        <v>0</v>
      </c>
    </row>
    <row r="64" spans="1:13">
      <c r="A64" t="str">
        <f t="shared" si="1"/>
        <v>SLP-TUM</v>
      </c>
      <c r="B64" t="str">
        <f t="shared" si="2"/>
        <v>DE_GGB02</v>
      </c>
      <c r="C64" s="188" t="str">
        <f t="shared" si="3"/>
        <v>GB2</v>
      </c>
      <c r="D64" s="184" t="s">
        <v>368</v>
      </c>
      <c r="E64" s="262">
        <v>3.3904645059999998</v>
      </c>
      <c r="F64" s="262">
        <v>-39.287521640000001</v>
      </c>
      <c r="G64" s="262">
        <v>4.4905740459999999</v>
      </c>
      <c r="H64" s="262">
        <v>8.3478316999999996E-2</v>
      </c>
      <c r="I64" s="264">
        <v>40</v>
      </c>
      <c r="J64" s="265">
        <v>0</v>
      </c>
      <c r="K64" s="265">
        <v>0</v>
      </c>
      <c r="L64" s="265">
        <v>0</v>
      </c>
      <c r="M64" s="266">
        <v>0</v>
      </c>
    </row>
    <row r="65" spans="1:13">
      <c r="A65" t="str">
        <f t="shared" si="1"/>
        <v>SLP-TUM</v>
      </c>
      <c r="B65" t="str">
        <f t="shared" si="2"/>
        <v>DE_GGB03</v>
      </c>
      <c r="C65" s="188" t="str">
        <f t="shared" si="3"/>
        <v>GB3</v>
      </c>
      <c r="D65" s="184" t="s">
        <v>369</v>
      </c>
      <c r="E65" s="262">
        <v>3.2572742130000001</v>
      </c>
      <c r="F65" s="262">
        <v>-37.5</v>
      </c>
      <c r="G65" s="262">
        <v>6.3462147949999999</v>
      </c>
      <c r="H65" s="262">
        <v>8.6622649999999995E-2</v>
      </c>
      <c r="I65" s="264">
        <v>40</v>
      </c>
      <c r="J65" s="265">
        <v>0</v>
      </c>
      <c r="K65" s="265">
        <v>0</v>
      </c>
      <c r="L65" s="265">
        <v>0</v>
      </c>
      <c r="M65" s="266">
        <v>0</v>
      </c>
    </row>
    <row r="66" spans="1:13">
      <c r="A66" t="str">
        <f t="shared" si="1"/>
        <v>SLP-TUM</v>
      </c>
      <c r="B66" t="str">
        <f t="shared" si="2"/>
        <v>DE_GGB04</v>
      </c>
      <c r="C66" s="188" t="str">
        <f t="shared" si="3"/>
        <v>GB4</v>
      </c>
      <c r="D66" s="184" t="s">
        <v>370</v>
      </c>
      <c r="E66" s="262">
        <v>3.601773562</v>
      </c>
      <c r="F66" s="262">
        <v>-37.88253684</v>
      </c>
      <c r="G66" s="262">
        <v>6.9836070289999999</v>
      </c>
      <c r="H66" s="262">
        <v>5.4826185999999999E-2</v>
      </c>
      <c r="I66" s="264">
        <v>40</v>
      </c>
      <c r="J66" s="265">
        <v>0</v>
      </c>
      <c r="K66" s="265">
        <v>0</v>
      </c>
      <c r="L66" s="265">
        <v>0</v>
      </c>
      <c r="M66" s="266">
        <v>0</v>
      </c>
    </row>
    <row r="67" spans="1:13">
      <c r="A67" t="str">
        <f t="shared" si="1"/>
        <v>SLP-TUM</v>
      </c>
      <c r="B67" t="str">
        <f t="shared" si="2"/>
        <v>DE_GGB05</v>
      </c>
      <c r="C67" s="188" t="str">
        <f t="shared" si="3"/>
        <v>GB5</v>
      </c>
      <c r="D67" s="184" t="s">
        <v>371</v>
      </c>
      <c r="E67" s="262">
        <v>3.9320532479999999</v>
      </c>
      <c r="F67" s="262">
        <v>-38.143324819999997</v>
      </c>
      <c r="G67" s="262">
        <v>7.6185870979999999</v>
      </c>
      <c r="H67" s="262">
        <v>2.3029722999999998E-2</v>
      </c>
      <c r="I67" s="264">
        <v>40</v>
      </c>
      <c r="J67" s="265">
        <v>0</v>
      </c>
      <c r="K67" s="265">
        <v>0</v>
      </c>
      <c r="L67" s="265">
        <v>0</v>
      </c>
      <c r="M67" s="266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8" t="str">
        <f t="shared" ref="C68:C92" si="6">IF(A68="SLP-TUM",LEFT(D68,3),"")&amp;IF(A68="SLP-FfE",MID(D65,2,1)&amp;MID(D65,1,1)&amp;MID(D65,3,1),"")</f>
        <v>BG3</v>
      </c>
      <c r="D68" s="184" t="s">
        <v>372</v>
      </c>
      <c r="E68" s="275">
        <v>1.82137779524266</v>
      </c>
      <c r="F68" s="275">
        <v>-37.5</v>
      </c>
      <c r="G68" s="275">
        <v>6.3462147949999999</v>
      </c>
      <c r="H68" s="275">
        <v>6.7811791498411197E-2</v>
      </c>
      <c r="I68" s="276">
        <v>40</v>
      </c>
      <c r="J68" s="277">
        <v>-6.0766568968526301E-2</v>
      </c>
      <c r="K68" s="277">
        <v>0.93081585658295796</v>
      </c>
      <c r="L68" s="277">
        <v>-1.3966888276177401E-3</v>
      </c>
      <c r="M68" s="278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8" t="str">
        <f t="shared" si="6"/>
        <v>BG4</v>
      </c>
      <c r="D69" s="184" t="s">
        <v>373</v>
      </c>
      <c r="E69" s="271">
        <v>1.62668116109167</v>
      </c>
      <c r="F69" s="271">
        <v>-37.88253684</v>
      </c>
      <c r="G69" s="271">
        <v>6.9836070289999999</v>
      </c>
      <c r="H69" s="271">
        <v>2.9713602712276601E-2</v>
      </c>
      <c r="I69" s="272">
        <v>40</v>
      </c>
      <c r="J69" s="273">
        <v>-8.5433289200744306E-2</v>
      </c>
      <c r="K69" s="273">
        <v>1.2709629183122999</v>
      </c>
      <c r="L69" s="273">
        <v>-1.1319192336313501E-3</v>
      </c>
      <c r="M69" s="274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8" t="str">
        <f t="shared" si="6"/>
        <v>BA1</v>
      </c>
      <c r="D70" s="184" t="s">
        <v>374</v>
      </c>
      <c r="E70" s="262">
        <v>0.15</v>
      </c>
      <c r="F70" s="262">
        <v>-36</v>
      </c>
      <c r="G70" s="262">
        <v>2</v>
      </c>
      <c r="H70" s="262">
        <v>1</v>
      </c>
      <c r="I70" s="264">
        <v>40</v>
      </c>
      <c r="J70" s="265">
        <v>0</v>
      </c>
      <c r="K70" s="265">
        <v>0</v>
      </c>
      <c r="L70" s="265">
        <v>0</v>
      </c>
      <c r="M70" s="266">
        <v>0</v>
      </c>
    </row>
    <row r="71" spans="1:13">
      <c r="A71" t="str">
        <f t="shared" si="4"/>
        <v>SLP-TUM</v>
      </c>
      <c r="B71" t="str">
        <f t="shared" si="5"/>
        <v>DE_GBA02</v>
      </c>
      <c r="C71" s="188" t="str">
        <f t="shared" si="6"/>
        <v>BA2</v>
      </c>
      <c r="D71" s="184" t="s">
        <v>375</v>
      </c>
      <c r="E71" s="262">
        <v>0.38791910400000001</v>
      </c>
      <c r="F71" s="262">
        <v>-35.5</v>
      </c>
      <c r="G71" s="262">
        <v>4</v>
      </c>
      <c r="H71" s="262">
        <v>0.90548154300000006</v>
      </c>
      <c r="I71" s="264">
        <v>40</v>
      </c>
      <c r="J71" s="265">
        <v>0</v>
      </c>
      <c r="K71" s="265">
        <v>0</v>
      </c>
      <c r="L71" s="265">
        <v>0</v>
      </c>
      <c r="M71" s="266">
        <v>0</v>
      </c>
    </row>
    <row r="72" spans="1:13">
      <c r="A72" t="str">
        <f t="shared" si="4"/>
        <v>SLP-TUM</v>
      </c>
      <c r="B72" t="str">
        <f t="shared" si="5"/>
        <v>DE_GBA03</v>
      </c>
      <c r="C72" s="188" t="str">
        <f t="shared" si="6"/>
        <v>BA3</v>
      </c>
      <c r="D72" s="184" t="s">
        <v>376</v>
      </c>
      <c r="E72" s="262">
        <v>0.62619621599999997</v>
      </c>
      <c r="F72" s="262">
        <v>-33</v>
      </c>
      <c r="G72" s="262">
        <v>5.7212302499999996</v>
      </c>
      <c r="H72" s="262">
        <v>0.78556546000000005</v>
      </c>
      <c r="I72" s="264">
        <v>40</v>
      </c>
      <c r="J72" s="265">
        <v>0</v>
      </c>
      <c r="K72" s="265">
        <v>0</v>
      </c>
      <c r="L72" s="265">
        <v>0</v>
      </c>
      <c r="M72" s="266">
        <v>0</v>
      </c>
    </row>
    <row r="73" spans="1:13">
      <c r="A73" t="str">
        <f t="shared" si="4"/>
        <v>SLP-TUM</v>
      </c>
      <c r="B73" t="str">
        <f t="shared" si="5"/>
        <v>DE_GBA04</v>
      </c>
      <c r="C73" s="188" t="str">
        <f t="shared" si="6"/>
        <v>BA4</v>
      </c>
      <c r="D73" s="184" t="s">
        <v>377</v>
      </c>
      <c r="E73" s="262">
        <v>0.93158890100000002</v>
      </c>
      <c r="F73" s="262">
        <v>-33.35</v>
      </c>
      <c r="G73" s="262">
        <v>5.7212302499999996</v>
      </c>
      <c r="H73" s="262">
        <v>0.66564937700000004</v>
      </c>
      <c r="I73" s="264">
        <v>40</v>
      </c>
      <c r="J73" s="265">
        <v>0</v>
      </c>
      <c r="K73" s="265">
        <v>0</v>
      </c>
      <c r="L73" s="265">
        <v>0</v>
      </c>
      <c r="M73" s="266">
        <v>0</v>
      </c>
    </row>
    <row r="74" spans="1:13">
      <c r="A74" t="str">
        <f t="shared" si="4"/>
        <v>SLP-TUM</v>
      </c>
      <c r="B74" t="str">
        <f t="shared" si="5"/>
        <v>DE_GBA05</v>
      </c>
      <c r="C74" s="188" t="str">
        <f t="shared" si="6"/>
        <v>BA5</v>
      </c>
      <c r="D74" s="184" t="s">
        <v>378</v>
      </c>
      <c r="E74" s="262">
        <v>1.2779567300000001</v>
      </c>
      <c r="F74" s="262">
        <v>-34.517392000000001</v>
      </c>
      <c r="G74" s="262">
        <v>5.7212302499999996</v>
      </c>
      <c r="H74" s="262">
        <v>0.54573329400000004</v>
      </c>
      <c r="I74" s="264">
        <v>40</v>
      </c>
      <c r="J74" s="265">
        <v>0</v>
      </c>
      <c r="K74" s="265">
        <v>0</v>
      </c>
      <c r="L74" s="265">
        <v>0</v>
      </c>
      <c r="M74" s="266">
        <v>0</v>
      </c>
    </row>
    <row r="75" spans="1:13">
      <c r="A75" t="str">
        <f t="shared" si="4"/>
        <v>SLP-FfE</v>
      </c>
      <c r="B75" t="str">
        <f t="shared" si="5"/>
        <v>DE_GBA33</v>
      </c>
      <c r="C75" s="188" t="str">
        <f t="shared" si="6"/>
        <v>AB3</v>
      </c>
      <c r="D75" s="184" t="s">
        <v>379</v>
      </c>
      <c r="E75" s="275">
        <v>0.27700871173110803</v>
      </c>
      <c r="F75" s="275">
        <v>-33</v>
      </c>
      <c r="G75" s="275">
        <v>5.7212302499999996</v>
      </c>
      <c r="H75" s="275">
        <v>0.4865118291885</v>
      </c>
      <c r="I75" s="276">
        <v>40</v>
      </c>
      <c r="J75" s="277">
        <v>-9.4849130944012709E-3</v>
      </c>
      <c r="K75" s="277">
        <v>0.46302369368771501</v>
      </c>
      <c r="L75" s="277">
        <v>-7.1341860056578195E-4</v>
      </c>
      <c r="M75" s="278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8" t="str">
        <f t="shared" si="6"/>
        <v>AB4</v>
      </c>
      <c r="D76" s="184" t="s">
        <v>380</v>
      </c>
      <c r="E76" s="271">
        <v>0.35376401507794197</v>
      </c>
      <c r="F76" s="271">
        <v>-33.35</v>
      </c>
      <c r="G76" s="271">
        <v>5.7212302499999996</v>
      </c>
      <c r="H76" s="271">
        <v>0.30333053043746</v>
      </c>
      <c r="I76" s="272">
        <v>40</v>
      </c>
      <c r="J76" s="273">
        <v>-1.7746347868875599E-2</v>
      </c>
      <c r="K76" s="273">
        <v>0.68256991216863605</v>
      </c>
      <c r="L76" s="273">
        <v>-1.3911792841456701E-3</v>
      </c>
      <c r="M76" s="274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8" t="str">
        <f t="shared" si="6"/>
        <v>PD1</v>
      </c>
      <c r="D77" s="184" t="s">
        <v>381</v>
      </c>
      <c r="E77" s="262">
        <v>1.489402246</v>
      </c>
      <c r="F77" s="262">
        <v>-32.425267750000003</v>
      </c>
      <c r="G77" s="262">
        <v>8.1732612079999996</v>
      </c>
      <c r="H77" s="262">
        <v>0.390598736</v>
      </c>
      <c r="I77" s="264">
        <v>40</v>
      </c>
      <c r="J77" s="265">
        <v>0</v>
      </c>
      <c r="K77" s="265">
        <v>0</v>
      </c>
      <c r="L77" s="265">
        <v>0</v>
      </c>
      <c r="M77" s="266">
        <v>0</v>
      </c>
    </row>
    <row r="78" spans="1:13">
      <c r="A78" t="str">
        <f t="shared" si="4"/>
        <v>SLP-TUM</v>
      </c>
      <c r="B78" t="str">
        <f t="shared" si="5"/>
        <v>DE_GPD02</v>
      </c>
      <c r="C78" s="188" t="str">
        <f t="shared" si="6"/>
        <v>PD2</v>
      </c>
      <c r="D78" s="184" t="s">
        <v>382</v>
      </c>
      <c r="E78" s="262">
        <v>2.5784172540000001</v>
      </c>
      <c r="F78" s="262">
        <v>-34.732126100000002</v>
      </c>
      <c r="G78" s="262">
        <v>6.4805035139999996</v>
      </c>
      <c r="H78" s="262">
        <v>0.140772912</v>
      </c>
      <c r="I78" s="264">
        <v>40</v>
      </c>
      <c r="J78" s="265">
        <v>0</v>
      </c>
      <c r="K78" s="265">
        <v>0</v>
      </c>
      <c r="L78" s="265">
        <v>0</v>
      </c>
      <c r="M78" s="266">
        <v>0</v>
      </c>
    </row>
    <row r="79" spans="1:13">
      <c r="A79" t="str">
        <f t="shared" si="4"/>
        <v>SLP-TUM</v>
      </c>
      <c r="B79" t="str">
        <f t="shared" si="5"/>
        <v>DE_GPD03</v>
      </c>
      <c r="C79" s="188" t="str">
        <f t="shared" si="6"/>
        <v>PD3</v>
      </c>
      <c r="D79" s="184" t="s">
        <v>383</v>
      </c>
      <c r="E79" s="262">
        <v>3.2</v>
      </c>
      <c r="F79" s="262">
        <v>-35.799999999999997</v>
      </c>
      <c r="G79" s="262">
        <v>8.4</v>
      </c>
      <c r="H79" s="262">
        <v>9.3848608E-2</v>
      </c>
      <c r="I79" s="264">
        <v>40</v>
      </c>
      <c r="J79" s="265">
        <v>0</v>
      </c>
      <c r="K79" s="265">
        <v>0</v>
      </c>
      <c r="L79" s="265">
        <v>0</v>
      </c>
      <c r="M79" s="266">
        <v>0</v>
      </c>
    </row>
    <row r="80" spans="1:13">
      <c r="A80" t="str">
        <f t="shared" si="4"/>
        <v>SLP-TUM</v>
      </c>
      <c r="B80" t="str">
        <f t="shared" si="5"/>
        <v>DE_GPD04</v>
      </c>
      <c r="C80" s="188" t="str">
        <f t="shared" si="6"/>
        <v>PD4</v>
      </c>
      <c r="D80" s="184" t="s">
        <v>384</v>
      </c>
      <c r="E80" s="262">
        <v>3.85</v>
      </c>
      <c r="F80" s="262">
        <v>-37</v>
      </c>
      <c r="G80" s="262">
        <v>10.2405021</v>
      </c>
      <c r="H80" s="262">
        <v>4.6924304E-2</v>
      </c>
      <c r="I80" s="264">
        <v>40</v>
      </c>
      <c r="J80" s="265">
        <v>0</v>
      </c>
      <c r="K80" s="265">
        <v>0</v>
      </c>
      <c r="L80" s="265">
        <v>0</v>
      </c>
      <c r="M80" s="266">
        <v>0</v>
      </c>
    </row>
    <row r="81" spans="1:13">
      <c r="A81" t="str">
        <f t="shared" si="4"/>
        <v>SLP-TUM</v>
      </c>
      <c r="B81" t="str">
        <f t="shared" si="5"/>
        <v>DE_GPD05</v>
      </c>
      <c r="C81" s="188" t="str">
        <f t="shared" si="6"/>
        <v>PD5</v>
      </c>
      <c r="D81" s="184" t="s">
        <v>385</v>
      </c>
      <c r="E81" s="262">
        <v>4.7462813920000002</v>
      </c>
      <c r="F81" s="262">
        <v>-38.750429390000001</v>
      </c>
      <c r="G81" s="262">
        <v>10.27533341</v>
      </c>
      <c r="H81" s="262">
        <v>0</v>
      </c>
      <c r="I81" s="264">
        <v>40</v>
      </c>
      <c r="J81" s="265">
        <v>0</v>
      </c>
      <c r="K81" s="265">
        <v>0</v>
      </c>
      <c r="L81" s="265">
        <v>0</v>
      </c>
      <c r="M81" s="266">
        <v>0</v>
      </c>
    </row>
    <row r="82" spans="1:13">
      <c r="A82" t="str">
        <f t="shared" si="4"/>
        <v>SLP-FfE</v>
      </c>
      <c r="B82" t="str">
        <f t="shared" si="5"/>
        <v>DE_GPD33</v>
      </c>
      <c r="C82" s="188" t="str">
        <f t="shared" si="6"/>
        <v>DP3</v>
      </c>
      <c r="D82" s="184" t="s">
        <v>386</v>
      </c>
      <c r="E82" s="275">
        <v>1.7110739256233101</v>
      </c>
      <c r="F82" s="275">
        <v>-35.799999999999997</v>
      </c>
      <c r="G82" s="275">
        <v>8.4</v>
      </c>
      <c r="H82" s="275">
        <v>7.0254583920868696E-2</v>
      </c>
      <c r="I82" s="276">
        <v>40</v>
      </c>
      <c r="J82" s="277">
        <v>-7.4538113411129703E-2</v>
      </c>
      <c r="K82" s="277">
        <v>1.04630053886108</v>
      </c>
      <c r="L82" s="277">
        <v>-3.6720793281783798E-4</v>
      </c>
      <c r="M82" s="278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8" t="str">
        <f t="shared" si="6"/>
        <v>DP4</v>
      </c>
      <c r="D83" s="184" t="s">
        <v>387</v>
      </c>
      <c r="E83" s="271">
        <v>1.88346094379506</v>
      </c>
      <c r="F83" s="271">
        <v>-37</v>
      </c>
      <c r="G83" s="271">
        <v>10.2405021</v>
      </c>
      <c r="H83" s="271">
        <v>2.7547042254160901E-2</v>
      </c>
      <c r="I83" s="272">
        <v>40</v>
      </c>
      <c r="J83" s="273">
        <v>-0.12530997479160699</v>
      </c>
      <c r="K83" s="273">
        <v>1.62759988176077</v>
      </c>
      <c r="L83" s="273">
        <v>-1.10508201486912E-4</v>
      </c>
      <c r="M83" s="274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8" t="str">
        <f t="shared" si="6"/>
        <v>MF1</v>
      </c>
      <c r="D84" s="184" t="s">
        <v>388</v>
      </c>
      <c r="E84" s="262">
        <v>2.1163530869999998</v>
      </c>
      <c r="F84" s="262">
        <v>-34.262862310000003</v>
      </c>
      <c r="G84" s="262">
        <v>5.1763874239999996</v>
      </c>
      <c r="H84" s="262">
        <v>0.160694541</v>
      </c>
      <c r="I84" s="264">
        <v>40</v>
      </c>
      <c r="J84" s="265">
        <v>0</v>
      </c>
      <c r="K84" s="265">
        <v>0</v>
      </c>
      <c r="L84" s="265">
        <v>0</v>
      </c>
      <c r="M84" s="266">
        <v>0</v>
      </c>
    </row>
    <row r="85" spans="1:13">
      <c r="A85" t="str">
        <f t="shared" si="4"/>
        <v>SLP-TUM</v>
      </c>
      <c r="B85" t="str">
        <f t="shared" si="5"/>
        <v>DE_GMF02</v>
      </c>
      <c r="C85" s="188" t="str">
        <f t="shared" si="6"/>
        <v>MF2</v>
      </c>
      <c r="D85" s="184" t="s">
        <v>389</v>
      </c>
      <c r="E85" s="262">
        <v>2.248633329</v>
      </c>
      <c r="F85" s="262">
        <v>-34.542843070000004</v>
      </c>
      <c r="G85" s="262">
        <v>5.5545244839999999</v>
      </c>
      <c r="H85" s="262">
        <v>0.14082196299999999</v>
      </c>
      <c r="I85" s="264">
        <v>40</v>
      </c>
      <c r="J85" s="265">
        <v>0</v>
      </c>
      <c r="K85" s="265">
        <v>0</v>
      </c>
      <c r="L85" s="265">
        <v>0</v>
      </c>
      <c r="M85" s="266">
        <v>0</v>
      </c>
    </row>
    <row r="86" spans="1:13">
      <c r="A86" t="str">
        <f t="shared" si="4"/>
        <v>SLP-TUM</v>
      </c>
      <c r="B86" t="str">
        <f t="shared" si="5"/>
        <v>DE_GMF03</v>
      </c>
      <c r="C86" s="188" t="str">
        <f t="shared" si="6"/>
        <v>MF3</v>
      </c>
      <c r="D86" s="184" t="s">
        <v>390</v>
      </c>
      <c r="E86" s="262">
        <v>2.387761791</v>
      </c>
      <c r="F86" s="262">
        <v>-34.721360509999997</v>
      </c>
      <c r="G86" s="262">
        <v>5.8164304019999999</v>
      </c>
      <c r="H86" s="262">
        <v>0.120819368</v>
      </c>
      <c r="I86" s="264">
        <v>40</v>
      </c>
      <c r="J86" s="265">
        <v>0</v>
      </c>
      <c r="K86" s="265">
        <v>0</v>
      </c>
      <c r="L86" s="265">
        <v>0</v>
      </c>
      <c r="M86" s="266">
        <v>0</v>
      </c>
    </row>
    <row r="87" spans="1:13">
      <c r="A87" t="str">
        <f t="shared" si="4"/>
        <v>SLP-TUM</v>
      </c>
      <c r="B87" t="str">
        <f t="shared" si="5"/>
        <v>DE_GMF04</v>
      </c>
      <c r="C87" s="188" t="str">
        <f t="shared" si="6"/>
        <v>MF4</v>
      </c>
      <c r="D87" s="184" t="s">
        <v>391</v>
      </c>
      <c r="E87" s="262">
        <v>2.5187775189999999</v>
      </c>
      <c r="F87" s="262">
        <v>-35.033375419999999</v>
      </c>
      <c r="G87" s="262">
        <v>6.224063396</v>
      </c>
      <c r="H87" s="262">
        <v>0.10107817199999999</v>
      </c>
      <c r="I87" s="264">
        <v>40</v>
      </c>
      <c r="J87" s="265">
        <v>0</v>
      </c>
      <c r="K87" s="265">
        <v>0</v>
      </c>
      <c r="L87" s="265">
        <v>0</v>
      </c>
      <c r="M87" s="266">
        <v>0</v>
      </c>
    </row>
    <row r="88" spans="1:13">
      <c r="A88" t="str">
        <f t="shared" si="4"/>
        <v>SLP-TUM</v>
      </c>
      <c r="B88" t="str">
        <f t="shared" si="5"/>
        <v>DE_GMF05</v>
      </c>
      <c r="C88" s="188" t="str">
        <f t="shared" si="6"/>
        <v>MF5</v>
      </c>
      <c r="D88" s="184" t="s">
        <v>392</v>
      </c>
      <c r="E88" s="262">
        <v>2.656440592</v>
      </c>
      <c r="F88" s="262">
        <v>-35.251692669999997</v>
      </c>
      <c r="G88" s="262">
        <v>6.5182658619999998</v>
      </c>
      <c r="H88" s="262">
        <v>8.1205866000000002E-2</v>
      </c>
      <c r="I88" s="264">
        <v>40</v>
      </c>
      <c r="J88" s="265">
        <v>0</v>
      </c>
      <c r="K88" s="265">
        <v>0</v>
      </c>
      <c r="L88" s="265">
        <v>0</v>
      </c>
      <c r="M88" s="266">
        <v>0</v>
      </c>
    </row>
    <row r="89" spans="1:13">
      <c r="A89" t="str">
        <f t="shared" si="4"/>
        <v>SLP-FfE</v>
      </c>
      <c r="B89" t="str">
        <f t="shared" si="5"/>
        <v>DE_GMF33</v>
      </c>
      <c r="C89" s="188" t="str">
        <f t="shared" si="6"/>
        <v>FM3</v>
      </c>
      <c r="D89" s="184" t="s">
        <v>393</v>
      </c>
      <c r="E89" s="275">
        <v>1.2328654654123199</v>
      </c>
      <c r="F89" s="275">
        <v>-34.721360509999997</v>
      </c>
      <c r="G89" s="275">
        <v>5.8164304019999999</v>
      </c>
      <c r="H89" s="275">
        <v>8.7335193020600194E-2</v>
      </c>
      <c r="I89" s="276">
        <v>40</v>
      </c>
      <c r="J89" s="277">
        <v>-4.0928399400390697E-2</v>
      </c>
      <c r="K89" s="277">
        <v>0.76729203945074098</v>
      </c>
      <c r="L89" s="277">
        <v>-2.23202741619469E-3</v>
      </c>
      <c r="M89" s="278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8" t="str">
        <f t="shared" si="6"/>
        <v>FM4</v>
      </c>
      <c r="D90" s="184" t="s">
        <v>394</v>
      </c>
      <c r="E90" s="271">
        <v>1.0443537680583199</v>
      </c>
      <c r="F90" s="271">
        <v>-35.033375419999999</v>
      </c>
      <c r="G90" s="271">
        <v>6.224063396</v>
      </c>
      <c r="H90" s="271">
        <v>5.0291716040989698E-2</v>
      </c>
      <c r="I90" s="272">
        <v>40</v>
      </c>
      <c r="J90" s="273">
        <v>-5.3583022235768898E-2</v>
      </c>
      <c r="K90" s="273">
        <v>0.99959009039973401</v>
      </c>
      <c r="L90" s="273">
        <v>-2.17584483209612E-3</v>
      </c>
      <c r="M90" s="274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8" t="str">
        <f t="shared" si="6"/>
        <v>HD3</v>
      </c>
      <c r="D91" s="184" t="s">
        <v>395</v>
      </c>
      <c r="E91" s="262">
        <v>2.579251014</v>
      </c>
      <c r="F91" s="262">
        <v>-35.681614400000001</v>
      </c>
      <c r="G91" s="262">
        <v>6.685797612</v>
      </c>
      <c r="H91" s="262">
        <v>0.19955409900000001</v>
      </c>
      <c r="I91" s="264">
        <v>40</v>
      </c>
      <c r="J91" s="265">
        <v>0</v>
      </c>
      <c r="K91" s="265">
        <v>0</v>
      </c>
      <c r="L91" s="265">
        <v>0</v>
      </c>
      <c r="M91" s="266">
        <v>0</v>
      </c>
    </row>
    <row r="92" spans="1:13">
      <c r="A92" t="str">
        <f t="shared" si="4"/>
        <v>SLP-TUM</v>
      </c>
      <c r="B92" t="str">
        <f t="shared" si="5"/>
        <v>DE_GHD04</v>
      </c>
      <c r="C92" s="188" t="str">
        <f t="shared" si="6"/>
        <v>HD4</v>
      </c>
      <c r="D92" s="184" t="s">
        <v>396</v>
      </c>
      <c r="E92" s="262">
        <v>3.0084345560000001</v>
      </c>
      <c r="F92" s="262">
        <v>-36.607845269999999</v>
      </c>
      <c r="G92" s="262">
        <v>7.3211869529999998</v>
      </c>
      <c r="H92" s="262">
        <v>0.154966031</v>
      </c>
      <c r="I92" s="264">
        <v>40</v>
      </c>
      <c r="J92" s="265">
        <v>0</v>
      </c>
      <c r="K92" s="265">
        <v>0</v>
      </c>
      <c r="L92" s="265">
        <v>0</v>
      </c>
      <c r="M92" s="266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8" t="str">
        <f>IF(A93="SLP-TUM",LEFT(D93,3),"")&amp;IF(A93="SLP-FfE",MID(D91,2,1)&amp;MID(D91,1,1)&amp;MID(D91,3,1),"")</f>
        <v>DH3</v>
      </c>
      <c r="D93" s="184" t="s">
        <v>397</v>
      </c>
      <c r="E93" s="262">
        <v>1.3010623280670599</v>
      </c>
      <c r="F93" s="262">
        <v>-35.681614400000001</v>
      </c>
      <c r="G93" s="262">
        <v>6.685797612</v>
      </c>
      <c r="H93" s="262">
        <v>0.14092666704225201</v>
      </c>
      <c r="I93" s="264">
        <v>40</v>
      </c>
      <c r="J93" s="265">
        <v>-4.7342808824630003E-2</v>
      </c>
      <c r="K93" s="265">
        <v>0.81416912533326502</v>
      </c>
      <c r="L93" s="265">
        <v>-1.0600643623825999E-3</v>
      </c>
      <c r="M93" s="266">
        <v>0.132509207320192</v>
      </c>
    </row>
    <row r="94" spans="1:13" ht="15.75" thickBot="1">
      <c r="A94" s="189" t="str">
        <f t="shared" si="7"/>
        <v>SLP-FfE</v>
      </c>
      <c r="B94" s="189" t="str">
        <f>"DE_"&amp;IF(A94="SLP-TUM",MID(D94,5,4)&amp;RIGHT(D94,1),"")&amp;IF(A94="SLP-FfE",MID(D92,5,3)&amp;"3"&amp;RIGHT(D92,1),"")</f>
        <v>DE_GHD34</v>
      </c>
      <c r="C94" s="190" t="str">
        <f>IF(A94="SLP-TUM",LEFT(D94,3),"")&amp;IF(A94="SLP-FfE",MID(D92,2,1)&amp;MID(D92,1,1)&amp;MID(D92,3,1),"")</f>
        <v>DH4</v>
      </c>
      <c r="D94" s="191" t="s">
        <v>398</v>
      </c>
      <c r="E94" s="279">
        <v>1.2569600366115099</v>
      </c>
      <c r="F94" s="279">
        <v>-36.607845269999999</v>
      </c>
      <c r="G94" s="279">
        <v>7.3211869529999998</v>
      </c>
      <c r="H94" s="279">
        <v>7.7695999446950006E-2</v>
      </c>
      <c r="I94" s="280">
        <v>40</v>
      </c>
      <c r="J94" s="281">
        <v>-6.9682598068340706E-2</v>
      </c>
      <c r="K94" s="281">
        <v>1.13797018307135</v>
      </c>
      <c r="L94" s="281">
        <v>-8.5220021901797499E-4</v>
      </c>
      <c r="M94" s="282">
        <v>0.19210675752294901</v>
      </c>
    </row>
    <row r="95" spans="1:13">
      <c r="A95" t="s">
        <v>399</v>
      </c>
      <c r="B95" t="s">
        <v>400</v>
      </c>
      <c r="C95" t="s">
        <v>401</v>
      </c>
      <c r="D95" t="s">
        <v>402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5">
        <v>40</v>
      </c>
      <c r="J95" s="186">
        <v>0</v>
      </c>
      <c r="K95" s="186">
        <v>0</v>
      </c>
      <c r="L95" s="186">
        <v>0</v>
      </c>
      <c r="M95" s="187">
        <v>0</v>
      </c>
    </row>
    <row r="96" spans="1:13">
      <c r="A96" t="s">
        <v>399</v>
      </c>
      <c r="B96" t="s">
        <v>403</v>
      </c>
      <c r="C96" t="s">
        <v>404</v>
      </c>
      <c r="D96" t="s">
        <v>402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5">
        <v>40</v>
      </c>
      <c r="J96" s="186">
        <v>0</v>
      </c>
      <c r="K96" s="186">
        <v>0</v>
      </c>
      <c r="L96" s="186">
        <v>0</v>
      </c>
      <c r="M96" s="187">
        <v>0</v>
      </c>
    </row>
    <row r="97" spans="1:13">
      <c r="A97" t="s">
        <v>399</v>
      </c>
      <c r="B97" t="s">
        <v>405</v>
      </c>
      <c r="C97" t="s">
        <v>406</v>
      </c>
      <c r="D97" t="s">
        <v>402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5">
        <v>40</v>
      </c>
      <c r="J97" s="186">
        <v>0</v>
      </c>
      <c r="K97" s="186">
        <v>0</v>
      </c>
      <c r="L97" s="186">
        <v>0</v>
      </c>
      <c r="M97" s="187">
        <v>0</v>
      </c>
    </row>
    <row r="98" spans="1:13">
      <c r="A98" t="s">
        <v>399</v>
      </c>
      <c r="B98" t="s">
        <v>407</v>
      </c>
      <c r="C98" t="s">
        <v>408</v>
      </c>
      <c r="D98" t="s">
        <v>402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5">
        <v>40</v>
      </c>
      <c r="J98" s="186">
        <v>0</v>
      </c>
      <c r="K98" s="186">
        <v>0</v>
      </c>
      <c r="L98" s="186">
        <v>0</v>
      </c>
      <c r="M98" s="187">
        <v>0</v>
      </c>
    </row>
    <row r="99" spans="1:13">
      <c r="A99" t="s">
        <v>399</v>
      </c>
      <c r="B99" t="s">
        <v>409</v>
      </c>
      <c r="C99" t="s">
        <v>410</v>
      </c>
      <c r="D99" t="s">
        <v>402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5">
        <v>40</v>
      </c>
      <c r="J99" s="186">
        <v>0</v>
      </c>
      <c r="K99" s="186">
        <v>0</v>
      </c>
      <c r="L99" s="186">
        <v>0</v>
      </c>
      <c r="M99" s="187">
        <v>0</v>
      </c>
    </row>
    <row r="100" spans="1:13">
      <c r="A100" t="s">
        <v>399</v>
      </c>
      <c r="B100" t="s">
        <v>411</v>
      </c>
      <c r="C100" t="s">
        <v>412</v>
      </c>
      <c r="D100" t="s">
        <v>402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5">
        <v>40</v>
      </c>
      <c r="J100" s="186">
        <v>0</v>
      </c>
      <c r="K100" s="186">
        <v>0</v>
      </c>
      <c r="L100" s="186">
        <v>0</v>
      </c>
      <c r="M100" s="187">
        <v>0</v>
      </c>
    </row>
    <row r="101" spans="1:13">
      <c r="A101" t="s">
        <v>399</v>
      </c>
      <c r="B101" t="s">
        <v>413</v>
      </c>
      <c r="C101" t="s">
        <v>414</v>
      </c>
      <c r="D101" t="s">
        <v>402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5">
        <v>40</v>
      </c>
      <c r="J101" s="186">
        <v>0</v>
      </c>
      <c r="K101" s="186">
        <v>0</v>
      </c>
      <c r="L101" s="186">
        <v>0</v>
      </c>
      <c r="M101" s="187">
        <v>0</v>
      </c>
    </row>
    <row r="102" spans="1:13">
      <c r="A102" t="s">
        <v>399</v>
      </c>
      <c r="B102" t="s">
        <v>415</v>
      </c>
      <c r="C102" t="s">
        <v>416</v>
      </c>
      <c r="D102" t="s">
        <v>402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5">
        <v>40</v>
      </c>
      <c r="J102" s="186">
        <v>0</v>
      </c>
      <c r="K102" s="186">
        <v>0</v>
      </c>
      <c r="L102" s="186">
        <v>0</v>
      </c>
      <c r="M102" s="187">
        <v>0</v>
      </c>
    </row>
    <row r="103" spans="1:13">
      <c r="A103" t="s">
        <v>399</v>
      </c>
      <c r="B103" t="s">
        <v>417</v>
      </c>
      <c r="C103" t="s">
        <v>418</v>
      </c>
      <c r="D103" t="s">
        <v>402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5">
        <v>40</v>
      </c>
      <c r="J103" s="186">
        <v>0</v>
      </c>
      <c r="K103" s="186">
        <v>0</v>
      </c>
      <c r="L103" s="186">
        <v>0</v>
      </c>
      <c r="M103" s="187">
        <v>0</v>
      </c>
    </row>
    <row r="104" spans="1:13">
      <c r="A104" t="s">
        <v>399</v>
      </c>
      <c r="B104" t="s">
        <v>419</v>
      </c>
      <c r="C104" t="s">
        <v>420</v>
      </c>
      <c r="D104" t="s">
        <v>402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5">
        <v>40</v>
      </c>
      <c r="J104" s="186">
        <v>0</v>
      </c>
      <c r="K104" s="186">
        <v>0</v>
      </c>
      <c r="L104" s="186">
        <v>0</v>
      </c>
      <c r="M104" s="187">
        <v>0</v>
      </c>
    </row>
    <row r="105" spans="1:13">
      <c r="A105" t="s">
        <v>399</v>
      </c>
      <c r="B105" t="s">
        <v>421</v>
      </c>
      <c r="C105" t="s">
        <v>422</v>
      </c>
      <c r="D105" t="s">
        <v>402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5">
        <v>40</v>
      </c>
      <c r="J105" s="186">
        <v>0</v>
      </c>
      <c r="K105" s="186">
        <v>0</v>
      </c>
      <c r="L105" s="186">
        <v>0</v>
      </c>
      <c r="M105" s="187">
        <v>0</v>
      </c>
    </row>
    <row r="106" spans="1:13">
      <c r="A106" t="s">
        <v>399</v>
      </c>
      <c r="B106" t="s">
        <v>423</v>
      </c>
      <c r="C106" t="s">
        <v>424</v>
      </c>
      <c r="D106" t="s">
        <v>402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5">
        <v>40</v>
      </c>
      <c r="J106" s="186">
        <v>0</v>
      </c>
      <c r="K106" s="186">
        <v>0</v>
      </c>
      <c r="L106" s="186">
        <v>0</v>
      </c>
      <c r="M106" s="187">
        <v>0</v>
      </c>
    </row>
    <row r="107" spans="1:13">
      <c r="A107" t="s">
        <v>399</v>
      </c>
      <c r="B107" t="s">
        <v>295</v>
      </c>
      <c r="C107" t="s">
        <v>425</v>
      </c>
      <c r="D107" t="s">
        <v>402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5">
        <v>40</v>
      </c>
      <c r="J107" s="186">
        <v>0</v>
      </c>
      <c r="K107" s="186">
        <v>0</v>
      </c>
      <c r="L107" s="186">
        <v>0</v>
      </c>
      <c r="M107" s="187">
        <v>0</v>
      </c>
    </row>
    <row r="108" spans="1:13">
      <c r="A108" t="s">
        <v>399</v>
      </c>
      <c r="B108" t="s">
        <v>426</v>
      </c>
      <c r="C108" t="s">
        <v>427</v>
      </c>
      <c r="D108" t="s">
        <v>402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5">
        <v>40</v>
      </c>
      <c r="J108" s="186">
        <v>0</v>
      </c>
      <c r="K108" s="186">
        <v>0</v>
      </c>
      <c r="L108" s="186">
        <v>0</v>
      </c>
      <c r="M108" s="187">
        <v>0</v>
      </c>
    </row>
    <row r="109" spans="1:13">
      <c r="A109" t="s">
        <v>399</v>
      </c>
      <c r="B109" t="s">
        <v>294</v>
      </c>
      <c r="C109" t="s">
        <v>428</v>
      </c>
      <c r="D109" t="s">
        <v>402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5">
        <v>40</v>
      </c>
      <c r="J109" s="186">
        <v>0</v>
      </c>
      <c r="K109" s="186">
        <v>0</v>
      </c>
      <c r="L109" s="186">
        <v>0</v>
      </c>
      <c r="M109" s="187">
        <v>0</v>
      </c>
    </row>
    <row r="110" spans="1:13">
      <c r="A110" t="s">
        <v>399</v>
      </c>
      <c r="B110" t="s">
        <v>429</v>
      </c>
      <c r="C110" t="s">
        <v>430</v>
      </c>
      <c r="D110" t="s">
        <v>402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5">
        <v>40</v>
      </c>
      <c r="J110" s="186">
        <v>0</v>
      </c>
      <c r="K110" s="186">
        <v>0</v>
      </c>
      <c r="L110" s="186">
        <v>0</v>
      </c>
      <c r="M110" s="187">
        <v>0</v>
      </c>
    </row>
    <row r="111" spans="1:13">
      <c r="A111" t="s">
        <v>399</v>
      </c>
      <c r="B111" t="s">
        <v>431</v>
      </c>
      <c r="C111" t="s">
        <v>432</v>
      </c>
      <c r="D111" t="s">
        <v>402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5">
        <v>40</v>
      </c>
      <c r="J111" s="186">
        <v>0</v>
      </c>
      <c r="K111" s="186">
        <v>0</v>
      </c>
      <c r="L111" s="186">
        <v>0</v>
      </c>
      <c r="M111" s="187">
        <v>0</v>
      </c>
    </row>
    <row r="112" spans="1:13">
      <c r="A112" t="s">
        <v>399</v>
      </c>
      <c r="B112" t="s">
        <v>433</v>
      </c>
      <c r="C112" t="s">
        <v>434</v>
      </c>
      <c r="D112" t="s">
        <v>402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5">
        <v>40</v>
      </c>
      <c r="J112" s="186">
        <v>0</v>
      </c>
      <c r="K112" s="186">
        <v>0</v>
      </c>
      <c r="L112" s="186">
        <v>0</v>
      </c>
      <c r="M112" s="187">
        <v>0</v>
      </c>
    </row>
    <row r="113" spans="1:13">
      <c r="A113" t="s">
        <v>399</v>
      </c>
      <c r="B113" t="s">
        <v>435</v>
      </c>
      <c r="C113" t="s">
        <v>436</v>
      </c>
      <c r="D113" t="s">
        <v>402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5">
        <v>40</v>
      </c>
      <c r="J113" s="186">
        <v>0</v>
      </c>
      <c r="K113" s="186">
        <v>0</v>
      </c>
      <c r="L113" s="186">
        <v>0</v>
      </c>
      <c r="M113" s="187">
        <v>0</v>
      </c>
    </row>
    <row r="114" spans="1:13">
      <c r="A114" t="s">
        <v>399</v>
      </c>
      <c r="B114" t="s">
        <v>437</v>
      </c>
      <c r="C114" t="s">
        <v>438</v>
      </c>
      <c r="D114" t="s">
        <v>402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5">
        <v>40</v>
      </c>
      <c r="J114" s="186">
        <v>0</v>
      </c>
      <c r="K114" s="186">
        <v>0</v>
      </c>
      <c r="L114" s="186">
        <v>0</v>
      </c>
      <c r="M114" s="187">
        <v>0</v>
      </c>
    </row>
    <row r="115" spans="1:13">
      <c r="A115" t="s">
        <v>399</v>
      </c>
      <c r="B115" t="s">
        <v>439</v>
      </c>
      <c r="C115" t="s">
        <v>440</v>
      </c>
      <c r="D115" t="s">
        <v>402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5">
        <v>40</v>
      </c>
      <c r="J115" s="186">
        <v>0</v>
      </c>
      <c r="K115" s="186">
        <v>0</v>
      </c>
      <c r="L115" s="186">
        <v>0</v>
      </c>
      <c r="M115" s="187">
        <v>0</v>
      </c>
    </row>
    <row r="116" spans="1:13">
      <c r="A116" t="s">
        <v>399</v>
      </c>
      <c r="B116" t="s">
        <v>441</v>
      </c>
      <c r="C116" t="s">
        <v>442</v>
      </c>
      <c r="D116" t="s">
        <v>402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5">
        <v>40</v>
      </c>
      <c r="J116" s="186">
        <v>0</v>
      </c>
      <c r="K116" s="186">
        <v>0</v>
      </c>
      <c r="L116" s="186">
        <v>0</v>
      </c>
      <c r="M116" s="187">
        <v>0</v>
      </c>
    </row>
    <row r="117" spans="1:13">
      <c r="A117" t="s">
        <v>399</v>
      </c>
      <c r="B117" t="s">
        <v>443</v>
      </c>
      <c r="C117" t="s">
        <v>444</v>
      </c>
      <c r="D117" t="s">
        <v>402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5">
        <v>40</v>
      </c>
      <c r="J117" s="186">
        <v>0</v>
      </c>
      <c r="K117" s="186">
        <v>0</v>
      </c>
      <c r="L117" s="186">
        <v>0</v>
      </c>
      <c r="M117" s="187">
        <v>0</v>
      </c>
    </row>
    <row r="118" spans="1:13">
      <c r="A118" t="s">
        <v>399</v>
      </c>
      <c r="B118" t="s">
        <v>445</v>
      </c>
      <c r="C118" t="s">
        <v>446</v>
      </c>
      <c r="D118" t="s">
        <v>402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5">
        <v>40</v>
      </c>
      <c r="J118" s="186">
        <v>0</v>
      </c>
      <c r="K118" s="186">
        <v>0</v>
      </c>
      <c r="L118" s="186">
        <v>0</v>
      </c>
      <c r="M118" s="187">
        <v>0</v>
      </c>
    </row>
    <row r="119" spans="1:13">
      <c r="A119" t="s">
        <v>399</v>
      </c>
      <c r="B119" t="s">
        <v>447</v>
      </c>
      <c r="C119" t="s">
        <v>448</v>
      </c>
      <c r="D119" t="s">
        <v>402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5">
        <v>40</v>
      </c>
      <c r="J119" s="186">
        <v>0</v>
      </c>
      <c r="K119" s="186">
        <v>0</v>
      </c>
      <c r="L119" s="186">
        <v>0</v>
      </c>
      <c r="M119" s="187">
        <v>0</v>
      </c>
    </row>
    <row r="120" spans="1:13">
      <c r="A120" t="s">
        <v>399</v>
      </c>
      <c r="B120" t="s">
        <v>449</v>
      </c>
      <c r="C120" t="s">
        <v>450</v>
      </c>
      <c r="D120" t="s">
        <v>402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5">
        <v>40</v>
      </c>
      <c r="J120" s="186">
        <v>0</v>
      </c>
      <c r="K120" s="186">
        <v>0</v>
      </c>
      <c r="L120" s="186">
        <v>0</v>
      </c>
      <c r="M120" s="187">
        <v>0</v>
      </c>
    </row>
    <row r="121" spans="1:13">
      <c r="A121" t="s">
        <v>399</v>
      </c>
      <c r="B121" t="s">
        <v>451</v>
      </c>
      <c r="C121" t="s">
        <v>452</v>
      </c>
      <c r="D121" t="s">
        <v>402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5">
        <v>40</v>
      </c>
      <c r="J121" s="186">
        <v>0</v>
      </c>
      <c r="K121" s="186">
        <v>0</v>
      </c>
      <c r="L121" s="186">
        <v>0</v>
      </c>
      <c r="M121" s="187">
        <v>0</v>
      </c>
    </row>
    <row r="122" spans="1:13">
      <c r="A122" t="s">
        <v>399</v>
      </c>
      <c r="B122" t="s">
        <v>453</v>
      </c>
      <c r="C122" t="s">
        <v>454</v>
      </c>
      <c r="D122" t="s">
        <v>402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5">
        <v>40</v>
      </c>
      <c r="J122" s="186">
        <v>0</v>
      </c>
      <c r="K122" s="186">
        <v>0</v>
      </c>
      <c r="L122" s="186">
        <v>0</v>
      </c>
      <c r="M122" s="187">
        <v>0</v>
      </c>
    </row>
    <row r="123" spans="1:13">
      <c r="A123" t="s">
        <v>399</v>
      </c>
      <c r="B123" t="s">
        <v>455</v>
      </c>
      <c r="C123" t="s">
        <v>456</v>
      </c>
      <c r="D123" t="s">
        <v>402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5">
        <v>40</v>
      </c>
      <c r="J123" s="186">
        <v>0</v>
      </c>
      <c r="K123" s="186">
        <v>0</v>
      </c>
      <c r="L123" s="186">
        <v>0</v>
      </c>
      <c r="M123" s="187">
        <v>0</v>
      </c>
    </row>
    <row r="124" spans="1:13">
      <c r="A124" t="s">
        <v>399</v>
      </c>
      <c r="B124" t="s">
        <v>457</v>
      </c>
      <c r="C124" t="s">
        <v>458</v>
      </c>
      <c r="D124" t="s">
        <v>402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5">
        <v>40</v>
      </c>
      <c r="J124" s="186">
        <v>0</v>
      </c>
      <c r="K124" s="186">
        <v>0</v>
      </c>
      <c r="L124" s="186">
        <v>0</v>
      </c>
      <c r="M124" s="187">
        <v>0</v>
      </c>
    </row>
    <row r="125" spans="1:13">
      <c r="A125" t="s">
        <v>399</v>
      </c>
      <c r="B125" t="s">
        <v>459</v>
      </c>
      <c r="C125" t="s">
        <v>460</v>
      </c>
      <c r="D125" t="s">
        <v>402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5">
        <v>40</v>
      </c>
      <c r="J125" s="186">
        <v>0</v>
      </c>
      <c r="K125" s="186">
        <v>0</v>
      </c>
      <c r="L125" s="186">
        <v>0</v>
      </c>
      <c r="M125" s="187">
        <v>0</v>
      </c>
    </row>
    <row r="126" spans="1:13">
      <c r="A126" t="s">
        <v>399</v>
      </c>
      <c r="B126" t="s">
        <v>461</v>
      </c>
      <c r="C126" t="s">
        <v>462</v>
      </c>
      <c r="D126" t="s">
        <v>402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5">
        <v>40</v>
      </c>
      <c r="J126" s="186">
        <v>0</v>
      </c>
      <c r="K126" s="186">
        <v>0</v>
      </c>
      <c r="L126" s="186">
        <v>0</v>
      </c>
      <c r="M126" s="187">
        <v>0</v>
      </c>
    </row>
    <row r="127" spans="1:13">
      <c r="A127" t="s">
        <v>399</v>
      </c>
      <c r="B127" t="s">
        <v>463</v>
      </c>
      <c r="C127" t="s">
        <v>464</v>
      </c>
      <c r="D127" t="s">
        <v>402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5">
        <v>40</v>
      </c>
      <c r="J127" s="186">
        <v>0</v>
      </c>
      <c r="K127" s="186">
        <v>0</v>
      </c>
      <c r="L127" s="186">
        <v>0</v>
      </c>
      <c r="M127" s="187">
        <v>0</v>
      </c>
    </row>
    <row r="128" spans="1:13">
      <c r="A128" t="s">
        <v>399</v>
      </c>
      <c r="B128" t="s">
        <v>465</v>
      </c>
      <c r="C128" t="s">
        <v>466</v>
      </c>
      <c r="D128" t="s">
        <v>402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5">
        <v>40</v>
      </c>
      <c r="J128" s="186">
        <v>0</v>
      </c>
      <c r="K128" s="186">
        <v>0</v>
      </c>
      <c r="L128" s="186">
        <v>0</v>
      </c>
      <c r="M128" s="187">
        <v>0</v>
      </c>
    </row>
    <row r="129" spans="1:13">
      <c r="A129" t="s">
        <v>399</v>
      </c>
      <c r="B129" t="s">
        <v>467</v>
      </c>
      <c r="C129" t="s">
        <v>468</v>
      </c>
      <c r="D129" t="s">
        <v>402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5">
        <v>40</v>
      </c>
      <c r="J129" s="186">
        <v>0</v>
      </c>
      <c r="K129" s="186">
        <v>0</v>
      </c>
      <c r="L129" s="186">
        <v>0</v>
      </c>
      <c r="M129" s="187">
        <v>0</v>
      </c>
    </row>
    <row r="130" spans="1:13">
      <c r="A130" t="s">
        <v>399</v>
      </c>
      <c r="B130" t="s">
        <v>469</v>
      </c>
      <c r="C130" t="s">
        <v>470</v>
      </c>
      <c r="D130" t="s">
        <v>402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5">
        <v>40</v>
      </c>
      <c r="J130" s="186">
        <v>0</v>
      </c>
      <c r="K130" s="186">
        <v>0</v>
      </c>
      <c r="L130" s="186">
        <v>0</v>
      </c>
      <c r="M130" s="187">
        <v>0</v>
      </c>
    </row>
    <row r="131" spans="1:13">
      <c r="A131" t="s">
        <v>399</v>
      </c>
      <c r="B131" t="s">
        <v>471</v>
      </c>
      <c r="C131" t="s">
        <v>472</v>
      </c>
      <c r="D131" t="s">
        <v>402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5">
        <v>40</v>
      </c>
      <c r="J131" s="186">
        <v>0</v>
      </c>
      <c r="K131" s="186">
        <v>0</v>
      </c>
      <c r="L131" s="186">
        <v>0</v>
      </c>
      <c r="M131" s="187">
        <v>0</v>
      </c>
    </row>
    <row r="132" spans="1:13">
      <c r="A132" t="s">
        <v>399</v>
      </c>
      <c r="B132" t="s">
        <v>473</v>
      </c>
      <c r="C132" t="s">
        <v>474</v>
      </c>
      <c r="D132" t="s">
        <v>402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5">
        <v>40</v>
      </c>
      <c r="J132" s="186">
        <v>0</v>
      </c>
      <c r="K132" s="186">
        <v>0</v>
      </c>
      <c r="L132" s="186">
        <v>0</v>
      </c>
      <c r="M132" s="187">
        <v>0</v>
      </c>
    </row>
    <row r="133" spans="1:13">
      <c r="A133" t="s">
        <v>399</v>
      </c>
      <c r="B133" t="s">
        <v>475</v>
      </c>
      <c r="C133" t="s">
        <v>476</v>
      </c>
      <c r="D133" t="s">
        <v>402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5">
        <v>40</v>
      </c>
      <c r="J133" s="186">
        <v>0</v>
      </c>
      <c r="K133" s="186">
        <v>0</v>
      </c>
      <c r="L133" s="186">
        <v>0</v>
      </c>
      <c r="M133" s="187">
        <v>0</v>
      </c>
    </row>
    <row r="134" spans="1:13">
      <c r="A134" t="s">
        <v>399</v>
      </c>
      <c r="B134" t="s">
        <v>477</v>
      </c>
      <c r="C134" t="s">
        <v>478</v>
      </c>
      <c r="D134" t="s">
        <v>402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5">
        <v>40</v>
      </c>
      <c r="J134" s="186">
        <v>0</v>
      </c>
      <c r="K134" s="186">
        <v>0</v>
      </c>
      <c r="L134" s="186">
        <v>0</v>
      </c>
      <c r="M134" s="187">
        <v>0</v>
      </c>
    </row>
    <row r="135" spans="1:13">
      <c r="A135" t="s">
        <v>399</v>
      </c>
      <c r="B135" t="s">
        <v>479</v>
      </c>
      <c r="C135" t="s">
        <v>480</v>
      </c>
      <c r="D135" t="s">
        <v>402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5">
        <v>40</v>
      </c>
      <c r="J135" s="186">
        <v>0</v>
      </c>
      <c r="K135" s="186">
        <v>0</v>
      </c>
      <c r="L135" s="186">
        <v>0</v>
      </c>
      <c r="M135" s="187">
        <v>0</v>
      </c>
    </row>
    <row r="136" spans="1:13">
      <c r="A136" t="s">
        <v>399</v>
      </c>
      <c r="B136" t="s">
        <v>481</v>
      </c>
      <c r="C136" t="s">
        <v>482</v>
      </c>
      <c r="D136" t="s">
        <v>402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5">
        <v>40</v>
      </c>
      <c r="J136" s="186">
        <v>0</v>
      </c>
      <c r="K136" s="186">
        <v>0</v>
      </c>
      <c r="L136" s="186">
        <v>0</v>
      </c>
      <c r="M136" s="187">
        <v>0</v>
      </c>
    </row>
    <row r="137" spans="1:13">
      <c r="A137" t="s">
        <v>399</v>
      </c>
      <c r="B137" t="s">
        <v>483</v>
      </c>
      <c r="C137" t="s">
        <v>484</v>
      </c>
      <c r="D137" t="s">
        <v>402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5">
        <v>40</v>
      </c>
      <c r="J137" s="186">
        <v>0</v>
      </c>
      <c r="K137" s="186">
        <v>0</v>
      </c>
      <c r="L137" s="186">
        <v>0</v>
      </c>
      <c r="M137" s="187">
        <v>0</v>
      </c>
    </row>
    <row r="138" spans="1:13">
      <c r="A138" t="s">
        <v>399</v>
      </c>
      <c r="B138" t="s">
        <v>485</v>
      </c>
      <c r="C138" t="s">
        <v>486</v>
      </c>
      <c r="D138" t="s">
        <v>402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5">
        <v>40</v>
      </c>
      <c r="J138" s="186">
        <v>0</v>
      </c>
      <c r="K138" s="186">
        <v>0</v>
      </c>
      <c r="L138" s="186">
        <v>0</v>
      </c>
      <c r="M138" s="187">
        <v>0</v>
      </c>
    </row>
    <row r="139" spans="1:13">
      <c r="A139" t="s">
        <v>399</v>
      </c>
      <c r="B139" t="s">
        <v>487</v>
      </c>
      <c r="C139" t="s">
        <v>488</v>
      </c>
      <c r="D139" t="s">
        <v>402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5">
        <v>40</v>
      </c>
      <c r="J139" s="186">
        <v>0</v>
      </c>
      <c r="K139" s="186">
        <v>0</v>
      </c>
      <c r="L139" s="186">
        <v>0</v>
      </c>
      <c r="M139" s="187">
        <v>0</v>
      </c>
    </row>
    <row r="140" spans="1:13">
      <c r="A140" t="s">
        <v>399</v>
      </c>
      <c r="B140" t="s">
        <v>489</v>
      </c>
      <c r="C140" t="s">
        <v>490</v>
      </c>
      <c r="D140" t="s">
        <v>402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5">
        <v>40</v>
      </c>
      <c r="J140" s="186">
        <v>0</v>
      </c>
      <c r="K140" s="186">
        <v>0</v>
      </c>
      <c r="L140" s="186">
        <v>0</v>
      </c>
      <c r="M140" s="187">
        <v>0</v>
      </c>
    </row>
    <row r="141" spans="1:13">
      <c r="A141" t="s">
        <v>399</v>
      </c>
      <c r="B141" t="s">
        <v>491</v>
      </c>
      <c r="C141" t="s">
        <v>492</v>
      </c>
      <c r="D141" t="s">
        <v>402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5">
        <v>40</v>
      </c>
      <c r="J141" s="186">
        <v>0</v>
      </c>
      <c r="K141" s="186">
        <v>0</v>
      </c>
      <c r="L141" s="186">
        <v>0</v>
      </c>
      <c r="M141" s="187">
        <v>0</v>
      </c>
    </row>
    <row r="142" spans="1:13">
      <c r="A142" t="s">
        <v>399</v>
      </c>
      <c r="B142" t="s">
        <v>493</v>
      </c>
      <c r="C142" t="s">
        <v>494</v>
      </c>
      <c r="D142" t="s">
        <v>402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5">
        <v>40</v>
      </c>
      <c r="J142" s="186">
        <v>0</v>
      </c>
      <c r="K142" s="186">
        <v>0</v>
      </c>
      <c r="L142" s="186">
        <v>0</v>
      </c>
      <c r="M142" s="187">
        <v>0</v>
      </c>
    </row>
    <row r="143" spans="1:13">
      <c r="A143" t="s">
        <v>399</v>
      </c>
      <c r="B143" t="s">
        <v>495</v>
      </c>
      <c r="C143" t="s">
        <v>496</v>
      </c>
      <c r="D143" t="s">
        <v>402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5">
        <v>40</v>
      </c>
      <c r="J143" s="186">
        <v>0</v>
      </c>
      <c r="K143" s="186">
        <v>0</v>
      </c>
      <c r="L143" s="186">
        <v>0</v>
      </c>
      <c r="M143" s="187">
        <v>0</v>
      </c>
    </row>
    <row r="144" spans="1:13">
      <c r="A144" t="s">
        <v>399</v>
      </c>
      <c r="B144" t="s">
        <v>497</v>
      </c>
      <c r="C144" t="s">
        <v>498</v>
      </c>
      <c r="D144" t="s">
        <v>402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5">
        <v>40</v>
      </c>
      <c r="J144" s="186">
        <v>0</v>
      </c>
      <c r="K144" s="186">
        <v>0</v>
      </c>
      <c r="L144" s="186">
        <v>0</v>
      </c>
      <c r="M144" s="187">
        <v>0</v>
      </c>
    </row>
    <row r="145" spans="1:13">
      <c r="A145" t="s">
        <v>399</v>
      </c>
      <c r="B145" t="s">
        <v>499</v>
      </c>
      <c r="C145" t="s">
        <v>500</v>
      </c>
      <c r="D145" t="s">
        <v>402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5">
        <v>40</v>
      </c>
      <c r="J145" s="186">
        <v>0</v>
      </c>
      <c r="K145" s="186">
        <v>0</v>
      </c>
      <c r="L145" s="186">
        <v>0</v>
      </c>
      <c r="M145" s="187">
        <v>0</v>
      </c>
    </row>
    <row r="146" spans="1:13">
      <c r="A146" t="s">
        <v>399</v>
      </c>
      <c r="B146" t="s">
        <v>501</v>
      </c>
      <c r="C146" t="s">
        <v>502</v>
      </c>
      <c r="D146" t="s">
        <v>402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5">
        <v>40</v>
      </c>
      <c r="J146" s="186">
        <v>0</v>
      </c>
      <c r="K146" s="186">
        <v>0</v>
      </c>
      <c r="L146" s="186">
        <v>0</v>
      </c>
      <c r="M146" s="187">
        <v>0</v>
      </c>
    </row>
    <row r="147" spans="1:13">
      <c r="A147" t="s">
        <v>399</v>
      </c>
      <c r="B147" t="s">
        <v>503</v>
      </c>
      <c r="C147" t="s">
        <v>504</v>
      </c>
      <c r="D147" t="s">
        <v>402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5">
        <v>40</v>
      </c>
      <c r="J147" s="186">
        <v>0</v>
      </c>
      <c r="K147" s="186">
        <v>0</v>
      </c>
      <c r="L147" s="186">
        <v>0</v>
      </c>
      <c r="M147" s="187">
        <v>0</v>
      </c>
    </row>
    <row r="148" spans="1:13">
      <c r="A148" t="s">
        <v>399</v>
      </c>
      <c r="B148" t="s">
        <v>505</v>
      </c>
      <c r="C148" t="s">
        <v>506</v>
      </c>
      <c r="D148" t="s">
        <v>402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5">
        <v>40</v>
      </c>
      <c r="J148" s="186">
        <v>0</v>
      </c>
      <c r="K148" s="186">
        <v>0</v>
      </c>
      <c r="L148" s="186">
        <v>0</v>
      </c>
      <c r="M148" s="187">
        <v>0</v>
      </c>
    </row>
    <row r="149" spans="1:13">
      <c r="A149" t="s">
        <v>399</v>
      </c>
      <c r="B149" t="s">
        <v>507</v>
      </c>
      <c r="C149" t="s">
        <v>508</v>
      </c>
      <c r="D149" t="s">
        <v>402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5">
        <v>40</v>
      </c>
      <c r="J149" s="186">
        <v>0</v>
      </c>
      <c r="K149" s="186">
        <v>0</v>
      </c>
      <c r="L149" s="186">
        <v>0</v>
      </c>
      <c r="M149" s="187">
        <v>0</v>
      </c>
    </row>
    <row r="150" spans="1:13">
      <c r="A150" t="s">
        <v>399</v>
      </c>
      <c r="B150" t="s">
        <v>509</v>
      </c>
      <c r="C150" t="s">
        <v>510</v>
      </c>
      <c r="D150" t="s">
        <v>402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5">
        <v>40</v>
      </c>
      <c r="J150" s="186">
        <v>0</v>
      </c>
      <c r="K150" s="186">
        <v>0</v>
      </c>
      <c r="L150" s="186">
        <v>0</v>
      </c>
      <c r="M150" s="187">
        <v>0</v>
      </c>
    </row>
    <row r="151" spans="1:13">
      <c r="A151" t="s">
        <v>399</v>
      </c>
      <c r="B151" t="s">
        <v>511</v>
      </c>
      <c r="C151" t="s">
        <v>512</v>
      </c>
      <c r="D151" t="s">
        <v>402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5">
        <v>40</v>
      </c>
      <c r="J151" s="186">
        <v>0</v>
      </c>
      <c r="K151" s="186">
        <v>0</v>
      </c>
      <c r="L151" s="186">
        <v>0</v>
      </c>
      <c r="M151" s="187">
        <v>0</v>
      </c>
    </row>
    <row r="152" spans="1:13">
      <c r="A152" t="s">
        <v>399</v>
      </c>
      <c r="B152" t="s">
        <v>513</v>
      </c>
      <c r="C152" t="s">
        <v>514</v>
      </c>
      <c r="D152" t="s">
        <v>402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5">
        <v>40</v>
      </c>
      <c r="J152" s="186">
        <v>0</v>
      </c>
      <c r="K152" s="186">
        <v>0</v>
      </c>
      <c r="L152" s="186">
        <v>0</v>
      </c>
      <c r="M152" s="187">
        <v>0</v>
      </c>
    </row>
    <row r="153" spans="1:13">
      <c r="A153" t="s">
        <v>399</v>
      </c>
      <c r="B153" t="s">
        <v>515</v>
      </c>
      <c r="C153" t="s">
        <v>516</v>
      </c>
      <c r="D153" t="s">
        <v>402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5">
        <v>40</v>
      </c>
      <c r="J153" s="186">
        <v>0</v>
      </c>
      <c r="K153" s="186">
        <v>0</v>
      </c>
      <c r="L153" s="186">
        <v>0</v>
      </c>
      <c r="M153" s="187">
        <v>0</v>
      </c>
    </row>
    <row r="154" spans="1:13">
      <c r="A154" t="s">
        <v>399</v>
      </c>
      <c r="B154" t="s">
        <v>517</v>
      </c>
      <c r="C154" t="s">
        <v>518</v>
      </c>
      <c r="D154" t="s">
        <v>402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5">
        <v>40</v>
      </c>
      <c r="J154" s="186">
        <v>0</v>
      </c>
      <c r="K154" s="186">
        <v>0</v>
      </c>
      <c r="L154" s="186">
        <v>0</v>
      </c>
      <c r="M154" s="187">
        <v>0</v>
      </c>
    </row>
    <row r="155" spans="1:13">
      <c r="A155" t="s">
        <v>399</v>
      </c>
      <c r="B155" t="s">
        <v>519</v>
      </c>
      <c r="C155" t="s">
        <v>520</v>
      </c>
      <c r="D155" t="s">
        <v>402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5">
        <v>40</v>
      </c>
      <c r="J155" s="186">
        <v>0</v>
      </c>
      <c r="K155" s="186">
        <v>0</v>
      </c>
      <c r="L155" s="186">
        <v>0</v>
      </c>
      <c r="M155" s="187">
        <v>0</v>
      </c>
    </row>
    <row r="156" spans="1:13">
      <c r="A156" t="s">
        <v>399</v>
      </c>
      <c r="B156" t="s">
        <v>521</v>
      </c>
      <c r="C156" t="s">
        <v>522</v>
      </c>
      <c r="D156" t="s">
        <v>402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5">
        <v>40</v>
      </c>
      <c r="J156" s="186">
        <v>0</v>
      </c>
      <c r="K156" s="186">
        <v>0</v>
      </c>
      <c r="L156" s="186">
        <v>0</v>
      </c>
      <c r="M156" s="187">
        <v>0</v>
      </c>
    </row>
    <row r="157" spans="1:13">
      <c r="A157" t="s">
        <v>399</v>
      </c>
      <c r="B157" t="s">
        <v>523</v>
      </c>
      <c r="C157" t="s">
        <v>524</v>
      </c>
      <c r="D157" t="s">
        <v>402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5">
        <v>40</v>
      </c>
      <c r="J157" s="186">
        <v>0</v>
      </c>
      <c r="K157" s="186">
        <v>0</v>
      </c>
      <c r="L157" s="186">
        <v>0</v>
      </c>
      <c r="M157" s="187">
        <v>0</v>
      </c>
    </row>
    <row r="158" spans="1:13">
      <c r="A158" t="s">
        <v>399</v>
      </c>
      <c r="B158" t="s">
        <v>525</v>
      </c>
      <c r="C158" t="s">
        <v>526</v>
      </c>
      <c r="D158" t="s">
        <v>402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5">
        <v>40</v>
      </c>
      <c r="J158" s="186">
        <v>0</v>
      </c>
      <c r="K158" s="186">
        <v>0</v>
      </c>
      <c r="L158" s="186">
        <v>0</v>
      </c>
      <c r="M158" s="187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R21" sqref="R21"/>
    </sheetView>
  </sheetViews>
  <sheetFormatPr baseColWidth="10" defaultColWidth="0" defaultRowHeight="12.75" zeroHeight="1"/>
  <cols>
    <col min="1" max="1" width="2.85546875" style="55" customWidth="1"/>
    <col min="2" max="2" width="15.140625" style="55" customWidth="1"/>
    <col min="3" max="3" width="14.7109375" style="55" customWidth="1"/>
    <col min="4" max="4" width="5.85546875" style="55" hidden="1" customWidth="1"/>
    <col min="5" max="5" width="5.140625" style="55" customWidth="1"/>
    <col min="6" max="12" width="12.7109375" style="55" customWidth="1"/>
    <col min="13" max="30" width="5.7109375" style="55" customWidth="1"/>
    <col min="31" max="31" width="11.42578125" style="55" customWidth="1"/>
    <col min="32" max="16384" width="11.42578125" style="55" hidden="1"/>
  </cols>
  <sheetData>
    <row r="1" spans="2:30" ht="75" customHeight="1"/>
    <row r="2" spans="2:30" ht="23.25">
      <c r="B2" s="64" t="s">
        <v>527</v>
      </c>
    </row>
    <row r="3" spans="2:30" ht="15" customHeight="1">
      <c r="B3" s="64"/>
    </row>
    <row r="4" spans="2:30" ht="15" customHeight="1">
      <c r="B4" s="46" t="s">
        <v>71</v>
      </c>
      <c r="C4" s="42" t="str">
        <f>Netzbetreiber!$D$9</f>
        <v>schwaben netz gmbh</v>
      </c>
      <c r="D4" s="56"/>
      <c r="G4" s="56"/>
      <c r="I4" s="56"/>
      <c r="J4" s="57"/>
      <c r="M4" s="65" t="s">
        <v>528</v>
      </c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2:30" ht="15">
      <c r="B5" s="65" t="s">
        <v>72</v>
      </c>
      <c r="C5" s="43" t="str">
        <f>Netzbetreiber!D28</f>
        <v>schwaben netz</v>
      </c>
      <c r="D5" s="25"/>
      <c r="E5" s="56"/>
      <c r="F5" s="56"/>
      <c r="G5" s="56"/>
      <c r="I5" s="56"/>
      <c r="J5" s="56"/>
      <c r="K5" s="56"/>
      <c r="L5" s="56"/>
      <c r="M5" s="66" t="s">
        <v>529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2:30" ht="15">
      <c r="B6" s="46" t="s">
        <v>530</v>
      </c>
      <c r="C6" s="42" t="str">
        <f>Netzbetreiber!$D$11</f>
        <v>9870032500000</v>
      </c>
      <c r="D6" s="2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2:30" ht="15.75" thickBot="1">
      <c r="B7" s="46" t="s">
        <v>74</v>
      </c>
      <c r="C7" s="41">
        <f>Netzbetreiber!$D$6</f>
        <v>45748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2:30" ht="15.75" thickBot="1">
      <c r="B8" s="5"/>
      <c r="C8" s="56"/>
      <c r="D8" s="56"/>
      <c r="E8" s="56"/>
      <c r="F8" s="56"/>
      <c r="G8" s="56"/>
      <c r="H8" s="56"/>
      <c r="I8" s="56"/>
      <c r="J8" s="56"/>
      <c r="K8" s="56"/>
      <c r="L8" s="56"/>
      <c r="M8" s="293" t="s">
        <v>531</v>
      </c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5"/>
    </row>
    <row r="9" spans="2:30" ht="15.75" thickBo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67" t="s">
        <v>532</v>
      </c>
      <c r="N9" s="68" t="s">
        <v>533</v>
      </c>
      <c r="O9" s="69" t="s">
        <v>534</v>
      </c>
      <c r="P9" s="69" t="s">
        <v>535</v>
      </c>
      <c r="Q9" s="69" t="s">
        <v>536</v>
      </c>
      <c r="R9" s="69" t="s">
        <v>537</v>
      </c>
      <c r="S9" s="69" t="s">
        <v>538</v>
      </c>
      <c r="T9" s="69" t="s">
        <v>539</v>
      </c>
      <c r="U9" s="69" t="s">
        <v>540</v>
      </c>
      <c r="V9" s="69" t="s">
        <v>541</v>
      </c>
      <c r="W9" s="69" t="s">
        <v>542</v>
      </c>
      <c r="X9" s="69" t="s">
        <v>543</v>
      </c>
      <c r="Y9" s="69" t="s">
        <v>544</v>
      </c>
      <c r="Z9" s="69" t="s">
        <v>545</v>
      </c>
      <c r="AA9" s="69" t="s">
        <v>546</v>
      </c>
      <c r="AB9" s="69" t="s">
        <v>547</v>
      </c>
      <c r="AC9" s="70" t="s">
        <v>548</v>
      </c>
      <c r="AD9" s="70" t="s">
        <v>549</v>
      </c>
    </row>
    <row r="10" spans="2:30" ht="72" customHeight="1" thickBot="1">
      <c r="B10" s="298" t="s">
        <v>550</v>
      </c>
      <c r="C10" s="299"/>
      <c r="D10" s="71">
        <v>2</v>
      </c>
      <c r="E10" s="72" t="str">
        <f>IF(ISERROR(HLOOKUP(E$11,$M$9:$AD$35,$D10,0)),"",HLOOKUP(E$11,$M$9:$AD$35,$D10,0))</f>
        <v/>
      </c>
      <c r="F10" s="296" t="s">
        <v>551</v>
      </c>
      <c r="G10" s="296"/>
      <c r="H10" s="296"/>
      <c r="I10" s="296"/>
      <c r="J10" s="296"/>
      <c r="K10" s="296"/>
      <c r="L10" s="297"/>
      <c r="M10" s="73" t="s">
        <v>552</v>
      </c>
      <c r="N10" s="74" t="s">
        <v>553</v>
      </c>
      <c r="O10" s="75" t="s">
        <v>554</v>
      </c>
      <c r="P10" s="76" t="s">
        <v>555</v>
      </c>
      <c r="Q10" s="76" t="s">
        <v>556</v>
      </c>
      <c r="R10" s="76" t="s">
        <v>557</v>
      </c>
      <c r="S10" s="76" t="s">
        <v>558</v>
      </c>
      <c r="T10" s="76" t="s">
        <v>559</v>
      </c>
      <c r="U10" s="76" t="s">
        <v>560</v>
      </c>
      <c r="V10" s="76" t="s">
        <v>561</v>
      </c>
      <c r="W10" s="76" t="s">
        <v>562</v>
      </c>
      <c r="X10" s="76" t="s">
        <v>563</v>
      </c>
      <c r="Y10" s="76" t="s">
        <v>564</v>
      </c>
      <c r="Z10" s="76" t="s">
        <v>565</v>
      </c>
      <c r="AA10" s="76" t="s">
        <v>566</v>
      </c>
      <c r="AB10" s="76" t="s">
        <v>567</v>
      </c>
      <c r="AC10" s="77" t="s">
        <v>568</v>
      </c>
      <c r="AD10" s="78" t="s">
        <v>569</v>
      </c>
    </row>
    <row r="11" spans="2:30" ht="15.75" thickBot="1">
      <c r="B11" s="79" t="s">
        <v>570</v>
      </c>
      <c r="C11" s="80"/>
      <c r="D11" s="81">
        <v>3</v>
      </c>
      <c r="E11" s="82"/>
      <c r="F11" s="83" t="s">
        <v>571</v>
      </c>
      <c r="G11" s="84" t="s">
        <v>572</v>
      </c>
      <c r="H11" s="84" t="s">
        <v>573</v>
      </c>
      <c r="I11" s="84" t="s">
        <v>574</v>
      </c>
      <c r="J11" s="84" t="s">
        <v>575</v>
      </c>
      <c r="K11" s="84" t="s">
        <v>576</v>
      </c>
      <c r="L11" s="85" t="s">
        <v>577</v>
      </c>
      <c r="M11" s="51">
        <v>0</v>
      </c>
      <c r="N11" s="52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1</v>
      </c>
      <c r="AA11" s="53">
        <v>0</v>
      </c>
      <c r="AB11" s="53">
        <v>0</v>
      </c>
      <c r="AC11" s="54">
        <v>0</v>
      </c>
      <c r="AD11" s="51">
        <v>0</v>
      </c>
    </row>
    <row r="12" spans="2:30" ht="15">
      <c r="B12" s="86" t="s">
        <v>578</v>
      </c>
      <c r="C12" s="87"/>
      <c r="D12" s="88">
        <v>4</v>
      </c>
      <c r="E12" s="259">
        <f>MIN(SUMPRODUCT($M$11:$AD$11,M12:AD12),1)</f>
        <v>1</v>
      </c>
      <c r="F12" s="256" t="s">
        <v>577</v>
      </c>
      <c r="G12" s="58" t="s">
        <v>577</v>
      </c>
      <c r="H12" s="58" t="s">
        <v>577</v>
      </c>
      <c r="I12" s="58" t="s">
        <v>577</v>
      </c>
      <c r="J12" s="58" t="s">
        <v>577</v>
      </c>
      <c r="K12" s="58" t="s">
        <v>577</v>
      </c>
      <c r="L12" s="59" t="s">
        <v>577</v>
      </c>
      <c r="M12" s="89">
        <v>1</v>
      </c>
      <c r="N12" s="90">
        <v>1</v>
      </c>
      <c r="O12" s="91">
        <v>1</v>
      </c>
      <c r="P12" s="91">
        <v>1</v>
      </c>
      <c r="Q12" s="91">
        <v>1</v>
      </c>
      <c r="R12" s="91">
        <v>1</v>
      </c>
      <c r="S12" s="91">
        <v>1</v>
      </c>
      <c r="T12" s="91">
        <v>1</v>
      </c>
      <c r="U12" s="91">
        <v>1</v>
      </c>
      <c r="V12" s="91">
        <v>1</v>
      </c>
      <c r="W12" s="91">
        <v>1</v>
      </c>
      <c r="X12" s="91">
        <v>1</v>
      </c>
      <c r="Y12" s="91">
        <v>1</v>
      </c>
      <c r="Z12" s="91">
        <v>1</v>
      </c>
      <c r="AA12" s="91">
        <v>1</v>
      </c>
      <c r="AB12" s="91">
        <v>1</v>
      </c>
      <c r="AC12" s="92">
        <v>1</v>
      </c>
      <c r="AD12" s="48">
        <v>1</v>
      </c>
    </row>
    <row r="13" spans="2:30" ht="15">
      <c r="B13" s="93" t="s">
        <v>579</v>
      </c>
      <c r="C13" s="94"/>
      <c r="D13" s="88">
        <v>5</v>
      </c>
      <c r="E13" s="260">
        <f t="shared" ref="E13:E35" si="0">MIN(SUMPRODUCT($M$11:$AD$11,M13:AD13),1)</f>
        <v>1</v>
      </c>
      <c r="F13" s="257" t="s">
        <v>577</v>
      </c>
      <c r="G13" s="60" t="s">
        <v>577</v>
      </c>
      <c r="H13" s="60" t="s">
        <v>577</v>
      </c>
      <c r="I13" s="60" t="s">
        <v>577</v>
      </c>
      <c r="J13" s="60" t="s">
        <v>577</v>
      </c>
      <c r="K13" s="60" t="s">
        <v>577</v>
      </c>
      <c r="L13" s="61" t="s">
        <v>577</v>
      </c>
      <c r="M13" s="89"/>
      <c r="N13" s="95"/>
      <c r="O13" s="96"/>
      <c r="P13" s="96"/>
      <c r="Q13" s="96"/>
      <c r="R13" s="96"/>
      <c r="S13" s="96"/>
      <c r="T13" s="96"/>
      <c r="U13" s="96">
        <v>1</v>
      </c>
      <c r="V13" s="96"/>
      <c r="W13" s="96"/>
      <c r="X13" s="96"/>
      <c r="Y13" s="96"/>
      <c r="Z13" s="96">
        <v>1</v>
      </c>
      <c r="AA13" s="96"/>
      <c r="AB13" s="96">
        <v>1</v>
      </c>
      <c r="AC13" s="97"/>
      <c r="AD13" s="49"/>
    </row>
    <row r="14" spans="2:30" ht="15">
      <c r="B14" s="93" t="s">
        <v>580</v>
      </c>
      <c r="C14" s="94"/>
      <c r="D14" s="88">
        <v>6</v>
      </c>
      <c r="E14" s="260">
        <f t="shared" si="0"/>
        <v>0</v>
      </c>
      <c r="F14" s="257" t="s">
        <v>577</v>
      </c>
      <c r="G14" s="60" t="s">
        <v>581</v>
      </c>
      <c r="H14" s="60" t="s">
        <v>581</v>
      </c>
      <c r="I14" s="60" t="s">
        <v>581</v>
      </c>
      <c r="J14" s="60" t="s">
        <v>581</v>
      </c>
      <c r="K14" s="60" t="s">
        <v>581</v>
      </c>
      <c r="L14" s="61" t="s">
        <v>581</v>
      </c>
      <c r="M14" s="89"/>
      <c r="N14" s="95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49"/>
    </row>
    <row r="15" spans="2:30" ht="15">
      <c r="B15" s="93" t="s">
        <v>582</v>
      </c>
      <c r="C15" s="94"/>
      <c r="D15" s="88">
        <v>7</v>
      </c>
      <c r="E15" s="260">
        <f t="shared" si="0"/>
        <v>0</v>
      </c>
      <c r="F15" s="257" t="s">
        <v>581</v>
      </c>
      <c r="G15" s="60" t="s">
        <v>576</v>
      </c>
      <c r="H15" s="60" t="s">
        <v>581</v>
      </c>
      <c r="I15" s="60" t="s">
        <v>581</v>
      </c>
      <c r="J15" s="60" t="s">
        <v>581</v>
      </c>
      <c r="K15" s="60" t="s">
        <v>581</v>
      </c>
      <c r="L15" s="61" t="s">
        <v>581</v>
      </c>
      <c r="M15" s="89"/>
      <c r="N15" s="95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49"/>
    </row>
    <row r="16" spans="2:30" ht="15">
      <c r="B16" s="98" t="s">
        <v>583</v>
      </c>
      <c r="C16" s="94"/>
      <c r="D16" s="88">
        <v>8</v>
      </c>
      <c r="E16" s="260">
        <f t="shared" si="0"/>
        <v>1</v>
      </c>
      <c r="F16" s="257" t="s">
        <v>581</v>
      </c>
      <c r="G16" s="60" t="s">
        <v>581</v>
      </c>
      <c r="H16" s="60" t="s">
        <v>581</v>
      </c>
      <c r="I16" s="60" t="s">
        <v>581</v>
      </c>
      <c r="J16" s="60" t="s">
        <v>577</v>
      </c>
      <c r="K16" s="60" t="s">
        <v>581</v>
      </c>
      <c r="L16" s="61" t="s">
        <v>581</v>
      </c>
      <c r="M16" s="89">
        <v>1</v>
      </c>
      <c r="N16" s="95">
        <v>1</v>
      </c>
      <c r="O16" s="96">
        <v>1</v>
      </c>
      <c r="P16" s="96">
        <v>1</v>
      </c>
      <c r="Q16" s="96">
        <v>1</v>
      </c>
      <c r="R16" s="96">
        <v>1</v>
      </c>
      <c r="S16" s="96">
        <v>1</v>
      </c>
      <c r="T16" s="96">
        <v>1</v>
      </c>
      <c r="U16" s="96">
        <v>1</v>
      </c>
      <c r="V16" s="96">
        <v>1</v>
      </c>
      <c r="W16" s="96">
        <v>1</v>
      </c>
      <c r="X16" s="96">
        <v>1</v>
      </c>
      <c r="Y16" s="96">
        <v>1</v>
      </c>
      <c r="Z16" s="96">
        <v>1</v>
      </c>
      <c r="AA16" s="96">
        <v>1</v>
      </c>
      <c r="AB16" s="96">
        <v>1</v>
      </c>
      <c r="AC16" s="97">
        <v>1</v>
      </c>
      <c r="AD16" s="49">
        <v>1</v>
      </c>
    </row>
    <row r="17" spans="2:30" ht="15">
      <c r="B17" s="98" t="s">
        <v>584</v>
      </c>
      <c r="C17" s="94"/>
      <c r="D17" s="88">
        <v>9</v>
      </c>
      <c r="E17" s="260">
        <f t="shared" si="0"/>
        <v>1</v>
      </c>
      <c r="F17" s="257" t="s">
        <v>581</v>
      </c>
      <c r="G17" s="60" t="s">
        <v>581</v>
      </c>
      <c r="H17" s="60" t="s">
        <v>581</v>
      </c>
      <c r="I17" s="60" t="s">
        <v>581</v>
      </c>
      <c r="J17" s="60" t="s">
        <v>581</v>
      </c>
      <c r="K17" s="60" t="s">
        <v>581</v>
      </c>
      <c r="L17" s="61" t="s">
        <v>577</v>
      </c>
      <c r="M17" s="89">
        <v>1</v>
      </c>
      <c r="N17" s="95">
        <v>1</v>
      </c>
      <c r="O17" s="96">
        <v>1</v>
      </c>
      <c r="P17" s="96">
        <v>1</v>
      </c>
      <c r="Q17" s="96">
        <v>1</v>
      </c>
      <c r="R17" s="96">
        <v>1</v>
      </c>
      <c r="S17" s="96">
        <v>1</v>
      </c>
      <c r="T17" s="96">
        <v>1</v>
      </c>
      <c r="U17" s="96">
        <v>1</v>
      </c>
      <c r="V17" s="96">
        <v>1</v>
      </c>
      <c r="W17" s="96">
        <v>1</v>
      </c>
      <c r="X17" s="96">
        <v>1</v>
      </c>
      <c r="Y17" s="96">
        <v>1</v>
      </c>
      <c r="Z17" s="96">
        <v>1</v>
      </c>
      <c r="AA17" s="96">
        <v>1</v>
      </c>
      <c r="AB17" s="96">
        <v>1</v>
      </c>
      <c r="AC17" s="97">
        <v>1</v>
      </c>
      <c r="AD17" s="49">
        <v>1</v>
      </c>
    </row>
    <row r="18" spans="2:30" ht="15">
      <c r="B18" s="98" t="s">
        <v>585</v>
      </c>
      <c r="C18" s="94"/>
      <c r="D18" s="88">
        <v>10</v>
      </c>
      <c r="E18" s="260">
        <f t="shared" si="0"/>
        <v>1</v>
      </c>
      <c r="F18" s="257" t="s">
        <v>577</v>
      </c>
      <c r="G18" s="60" t="s">
        <v>581</v>
      </c>
      <c r="H18" s="60" t="s">
        <v>581</v>
      </c>
      <c r="I18" s="60" t="s">
        <v>581</v>
      </c>
      <c r="J18" s="60" t="s">
        <v>581</v>
      </c>
      <c r="K18" s="60" t="s">
        <v>581</v>
      </c>
      <c r="L18" s="61" t="s">
        <v>581</v>
      </c>
      <c r="M18" s="89">
        <v>1</v>
      </c>
      <c r="N18" s="95">
        <v>1</v>
      </c>
      <c r="O18" s="96">
        <v>1</v>
      </c>
      <c r="P18" s="96">
        <v>1</v>
      </c>
      <c r="Q18" s="96">
        <v>1</v>
      </c>
      <c r="R18" s="96">
        <v>1</v>
      </c>
      <c r="S18" s="96">
        <v>1</v>
      </c>
      <c r="T18" s="96">
        <v>1</v>
      </c>
      <c r="U18" s="96">
        <v>1</v>
      </c>
      <c r="V18" s="96">
        <v>1</v>
      </c>
      <c r="W18" s="96">
        <v>1</v>
      </c>
      <c r="X18" s="96">
        <v>1</v>
      </c>
      <c r="Y18" s="96">
        <v>1</v>
      </c>
      <c r="Z18" s="96">
        <v>1</v>
      </c>
      <c r="AA18" s="96">
        <v>1</v>
      </c>
      <c r="AB18" s="96">
        <v>1</v>
      </c>
      <c r="AC18" s="97">
        <v>1</v>
      </c>
      <c r="AD18" s="49">
        <v>1</v>
      </c>
    </row>
    <row r="19" spans="2:30" ht="15">
      <c r="B19" s="93" t="s">
        <v>586</v>
      </c>
      <c r="C19" s="94"/>
      <c r="D19" s="88"/>
      <c r="E19" s="260">
        <v>1</v>
      </c>
      <c r="F19" s="257" t="s">
        <v>577</v>
      </c>
      <c r="G19" s="60" t="s">
        <v>577</v>
      </c>
      <c r="H19" s="60" t="s">
        <v>577</v>
      </c>
      <c r="I19" s="60" t="s">
        <v>577</v>
      </c>
      <c r="J19" s="60" t="s">
        <v>577</v>
      </c>
      <c r="K19" s="60" t="s">
        <v>577</v>
      </c>
      <c r="L19" s="61" t="s">
        <v>577</v>
      </c>
      <c r="M19" s="89"/>
      <c r="N19" s="95"/>
      <c r="O19" s="96"/>
      <c r="P19" s="96"/>
      <c r="Q19" s="96">
        <v>1</v>
      </c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49"/>
    </row>
    <row r="20" spans="2:30" ht="15">
      <c r="B20" s="98" t="s">
        <v>587</v>
      </c>
      <c r="C20" s="94"/>
      <c r="D20" s="88">
        <v>11</v>
      </c>
      <c r="E20" s="260">
        <f t="shared" si="0"/>
        <v>1</v>
      </c>
      <c r="F20" s="257" t="s">
        <v>577</v>
      </c>
      <c r="G20" s="60" t="s">
        <v>577</v>
      </c>
      <c r="H20" s="60" t="s">
        <v>577</v>
      </c>
      <c r="I20" s="60" t="s">
        <v>577</v>
      </c>
      <c r="J20" s="60" t="s">
        <v>577</v>
      </c>
      <c r="K20" s="60" t="s">
        <v>577</v>
      </c>
      <c r="L20" s="61" t="s">
        <v>577</v>
      </c>
      <c r="M20" s="89">
        <v>1</v>
      </c>
      <c r="N20" s="95">
        <v>1</v>
      </c>
      <c r="O20" s="96">
        <v>1</v>
      </c>
      <c r="P20" s="96">
        <v>1</v>
      </c>
      <c r="Q20" s="96">
        <v>1</v>
      </c>
      <c r="R20" s="96">
        <v>1</v>
      </c>
      <c r="S20" s="96">
        <v>1</v>
      </c>
      <c r="T20" s="96">
        <v>1</v>
      </c>
      <c r="U20" s="96">
        <v>1</v>
      </c>
      <c r="V20" s="96">
        <v>1</v>
      </c>
      <c r="W20" s="96">
        <v>1</v>
      </c>
      <c r="X20" s="96">
        <v>1</v>
      </c>
      <c r="Y20" s="96">
        <v>1</v>
      </c>
      <c r="Z20" s="96">
        <v>1</v>
      </c>
      <c r="AA20" s="96">
        <v>1</v>
      </c>
      <c r="AB20" s="96">
        <v>1</v>
      </c>
      <c r="AC20" s="97">
        <v>1</v>
      </c>
      <c r="AD20" s="49">
        <v>1</v>
      </c>
    </row>
    <row r="21" spans="2:30" ht="15">
      <c r="B21" s="98" t="s">
        <v>588</v>
      </c>
      <c r="C21" s="94"/>
      <c r="D21" s="88">
        <v>12</v>
      </c>
      <c r="E21" s="260">
        <f t="shared" si="0"/>
        <v>1</v>
      </c>
      <c r="F21" s="257" t="s">
        <v>581</v>
      </c>
      <c r="G21" s="60" t="s">
        <v>581</v>
      </c>
      <c r="H21" s="60" t="s">
        <v>581</v>
      </c>
      <c r="I21" s="60" t="s">
        <v>577</v>
      </c>
      <c r="J21" s="60" t="s">
        <v>581</v>
      </c>
      <c r="K21" s="60" t="s">
        <v>581</v>
      </c>
      <c r="L21" s="61" t="s">
        <v>581</v>
      </c>
      <c r="M21" s="89">
        <v>1</v>
      </c>
      <c r="N21" s="95">
        <v>1</v>
      </c>
      <c r="O21" s="96">
        <v>1</v>
      </c>
      <c r="P21" s="96">
        <v>1</v>
      </c>
      <c r="Q21" s="96">
        <v>1</v>
      </c>
      <c r="R21" s="96">
        <v>1</v>
      </c>
      <c r="S21" s="96">
        <v>1</v>
      </c>
      <c r="T21" s="96">
        <v>1</v>
      </c>
      <c r="U21" s="96">
        <v>1</v>
      </c>
      <c r="V21" s="96">
        <v>1</v>
      </c>
      <c r="W21" s="96">
        <v>1</v>
      </c>
      <c r="X21" s="96">
        <v>1</v>
      </c>
      <c r="Y21" s="96">
        <v>1</v>
      </c>
      <c r="Z21" s="96">
        <v>1</v>
      </c>
      <c r="AA21" s="96">
        <v>1</v>
      </c>
      <c r="AB21" s="96">
        <v>1</v>
      </c>
      <c r="AC21" s="97">
        <v>1</v>
      </c>
      <c r="AD21" s="49">
        <v>1</v>
      </c>
    </row>
    <row r="22" spans="2:30" ht="15">
      <c r="B22" s="98" t="s">
        <v>589</v>
      </c>
      <c r="C22" s="94"/>
      <c r="D22" s="88">
        <v>13</v>
      </c>
      <c r="E22" s="260">
        <f t="shared" si="0"/>
        <v>1</v>
      </c>
      <c r="F22" s="257" t="s">
        <v>581</v>
      </c>
      <c r="G22" s="60" t="s">
        <v>581</v>
      </c>
      <c r="H22" s="60" t="s">
        <v>581</v>
      </c>
      <c r="I22" s="60" t="s">
        <v>581</v>
      </c>
      <c r="J22" s="60" t="s">
        <v>581</v>
      </c>
      <c r="K22" s="60" t="s">
        <v>581</v>
      </c>
      <c r="L22" s="61" t="s">
        <v>577</v>
      </c>
      <c r="M22" s="89">
        <v>1</v>
      </c>
      <c r="N22" s="95">
        <v>1</v>
      </c>
      <c r="O22" s="96">
        <v>1</v>
      </c>
      <c r="P22" s="96">
        <v>1</v>
      </c>
      <c r="Q22" s="96">
        <v>1</v>
      </c>
      <c r="R22" s="96">
        <v>1</v>
      </c>
      <c r="S22" s="96">
        <v>1</v>
      </c>
      <c r="T22" s="96">
        <v>1</v>
      </c>
      <c r="U22" s="96">
        <v>1</v>
      </c>
      <c r="V22" s="96">
        <v>1</v>
      </c>
      <c r="W22" s="96">
        <v>1</v>
      </c>
      <c r="X22" s="96">
        <v>1</v>
      </c>
      <c r="Y22" s="96">
        <v>1</v>
      </c>
      <c r="Z22" s="96">
        <v>1</v>
      </c>
      <c r="AA22" s="96">
        <v>1</v>
      </c>
      <c r="AB22" s="96">
        <v>1</v>
      </c>
      <c r="AC22" s="97">
        <v>1</v>
      </c>
      <c r="AD22" s="49">
        <v>1</v>
      </c>
    </row>
    <row r="23" spans="2:30" ht="15">
      <c r="B23" s="98" t="s">
        <v>590</v>
      </c>
      <c r="C23" s="94"/>
      <c r="D23" s="88">
        <v>14</v>
      </c>
      <c r="E23" s="260">
        <f t="shared" si="0"/>
        <v>1</v>
      </c>
      <c r="F23" s="257" t="s">
        <v>577</v>
      </c>
      <c r="G23" s="60" t="s">
        <v>581</v>
      </c>
      <c r="H23" s="60" t="s">
        <v>581</v>
      </c>
      <c r="I23" s="60" t="s">
        <v>581</v>
      </c>
      <c r="J23" s="60" t="s">
        <v>581</v>
      </c>
      <c r="K23" s="60" t="s">
        <v>581</v>
      </c>
      <c r="L23" s="61" t="s">
        <v>581</v>
      </c>
      <c r="M23" s="89">
        <v>1</v>
      </c>
      <c r="N23" s="95">
        <v>1</v>
      </c>
      <c r="O23" s="96">
        <v>1</v>
      </c>
      <c r="P23" s="96">
        <v>1</v>
      </c>
      <c r="Q23" s="96">
        <v>1</v>
      </c>
      <c r="R23" s="96">
        <v>1</v>
      </c>
      <c r="S23" s="96">
        <v>1</v>
      </c>
      <c r="T23" s="96">
        <v>1</v>
      </c>
      <c r="U23" s="96">
        <v>1</v>
      </c>
      <c r="V23" s="96">
        <v>1</v>
      </c>
      <c r="W23" s="96">
        <v>1</v>
      </c>
      <c r="X23" s="96">
        <v>1</v>
      </c>
      <c r="Y23" s="96">
        <v>1</v>
      </c>
      <c r="Z23" s="96">
        <v>1</v>
      </c>
      <c r="AA23" s="96">
        <v>1</v>
      </c>
      <c r="AB23" s="96">
        <v>1</v>
      </c>
      <c r="AC23" s="97">
        <v>1</v>
      </c>
      <c r="AD23" s="49">
        <v>1</v>
      </c>
    </row>
    <row r="24" spans="2:30" ht="15">
      <c r="B24" s="93" t="s">
        <v>591</v>
      </c>
      <c r="C24" s="94"/>
      <c r="D24" s="88">
        <v>15</v>
      </c>
      <c r="E24" s="260">
        <f t="shared" si="0"/>
        <v>1</v>
      </c>
      <c r="F24" s="257" t="s">
        <v>581</v>
      </c>
      <c r="G24" s="60" t="s">
        <v>581</v>
      </c>
      <c r="H24" s="60" t="s">
        <v>581</v>
      </c>
      <c r="I24" s="60" t="s">
        <v>577</v>
      </c>
      <c r="J24" s="60" t="s">
        <v>581</v>
      </c>
      <c r="K24" s="60" t="s">
        <v>581</v>
      </c>
      <c r="L24" s="61" t="s">
        <v>581</v>
      </c>
      <c r="M24" s="89"/>
      <c r="N24" s="95"/>
      <c r="O24" s="96"/>
      <c r="P24" s="96">
        <v>1</v>
      </c>
      <c r="Q24" s="96"/>
      <c r="R24" s="96">
        <v>1</v>
      </c>
      <c r="S24" s="96"/>
      <c r="T24" s="96">
        <v>1</v>
      </c>
      <c r="U24" s="96">
        <v>1</v>
      </c>
      <c r="V24" s="96">
        <v>1</v>
      </c>
      <c r="W24" s="96"/>
      <c r="X24" s="96"/>
      <c r="Y24" s="96"/>
      <c r="Z24" s="96">
        <v>1</v>
      </c>
      <c r="AA24" s="96"/>
      <c r="AB24" s="96"/>
      <c r="AC24" s="97"/>
      <c r="AD24" s="49"/>
    </row>
    <row r="25" spans="2:30" ht="15">
      <c r="B25" s="93" t="s">
        <v>592</v>
      </c>
      <c r="C25" s="94"/>
      <c r="D25" s="88">
        <v>16</v>
      </c>
      <c r="E25" s="260">
        <f t="shared" si="0"/>
        <v>0</v>
      </c>
      <c r="F25" s="257" t="s">
        <v>577</v>
      </c>
      <c r="G25" s="60" t="s">
        <v>577</v>
      </c>
      <c r="H25" s="60" t="s">
        <v>577</v>
      </c>
      <c r="I25" s="60" t="s">
        <v>577</v>
      </c>
      <c r="J25" s="60" t="s">
        <v>577</v>
      </c>
      <c r="K25" s="60" t="s">
        <v>577</v>
      </c>
      <c r="L25" s="61" t="s">
        <v>577</v>
      </c>
      <c r="M25" s="89"/>
      <c r="N25" s="95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49"/>
    </row>
    <row r="26" spans="2:30" ht="15">
      <c r="B26" s="93" t="s">
        <v>593</v>
      </c>
      <c r="C26" s="94"/>
      <c r="D26" s="88">
        <v>17</v>
      </c>
      <c r="E26" s="260">
        <f t="shared" si="0"/>
        <v>1</v>
      </c>
      <c r="F26" s="257" t="s">
        <v>577</v>
      </c>
      <c r="G26" s="60" t="s">
        <v>577</v>
      </c>
      <c r="H26" s="60" t="s">
        <v>577</v>
      </c>
      <c r="I26" s="60" t="s">
        <v>577</v>
      </c>
      <c r="J26" s="60" t="s">
        <v>577</v>
      </c>
      <c r="K26" s="60" t="s">
        <v>577</v>
      </c>
      <c r="L26" s="61" t="s">
        <v>577</v>
      </c>
      <c r="M26" s="89"/>
      <c r="N26" s="95"/>
      <c r="O26" s="96"/>
      <c r="P26" s="96">
        <v>1</v>
      </c>
      <c r="Q26" s="96"/>
      <c r="R26" s="96"/>
      <c r="S26" s="96"/>
      <c r="T26" s="96"/>
      <c r="U26" s="96"/>
      <c r="V26" s="96"/>
      <c r="W26" s="96"/>
      <c r="X26" s="96"/>
      <c r="Y26" s="96"/>
      <c r="Z26" s="96">
        <v>1</v>
      </c>
      <c r="AA26" s="96"/>
      <c r="AB26" s="96"/>
      <c r="AC26" s="97"/>
      <c r="AD26" s="49"/>
    </row>
    <row r="27" spans="2:30" ht="15">
      <c r="B27" s="93" t="s">
        <v>594</v>
      </c>
      <c r="C27" s="94"/>
      <c r="D27" s="88"/>
      <c r="E27" s="260">
        <v>1</v>
      </c>
      <c r="F27" s="257" t="s">
        <v>577</v>
      </c>
      <c r="G27" s="60" t="s">
        <v>577</v>
      </c>
      <c r="H27" s="60" t="s">
        <v>577</v>
      </c>
      <c r="I27" s="60" t="s">
        <v>577</v>
      </c>
      <c r="J27" s="60" t="s">
        <v>577</v>
      </c>
      <c r="K27" s="60" t="s">
        <v>577</v>
      </c>
      <c r="L27" s="61" t="s">
        <v>577</v>
      </c>
      <c r="M27" s="89"/>
      <c r="N27" s="95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7">
        <v>1</v>
      </c>
      <c r="AD27" s="49"/>
    </row>
    <row r="28" spans="2:30" ht="15">
      <c r="B28" s="98" t="s">
        <v>595</v>
      </c>
      <c r="C28" s="94"/>
      <c r="D28" s="88">
        <v>18</v>
      </c>
      <c r="E28" s="260">
        <f t="shared" si="0"/>
        <v>1</v>
      </c>
      <c r="F28" s="257" t="s">
        <v>577</v>
      </c>
      <c r="G28" s="60" t="s">
        <v>577</v>
      </c>
      <c r="H28" s="60" t="s">
        <v>577</v>
      </c>
      <c r="I28" s="60" t="s">
        <v>577</v>
      </c>
      <c r="J28" s="60" t="s">
        <v>577</v>
      </c>
      <c r="K28" s="60" t="s">
        <v>577</v>
      </c>
      <c r="L28" s="61" t="s">
        <v>577</v>
      </c>
      <c r="M28" s="89">
        <v>1</v>
      </c>
      <c r="N28" s="95">
        <v>1</v>
      </c>
      <c r="O28" s="96">
        <v>1</v>
      </c>
      <c r="P28" s="96">
        <v>1</v>
      </c>
      <c r="Q28" s="96">
        <v>1</v>
      </c>
      <c r="R28" s="96">
        <v>1</v>
      </c>
      <c r="S28" s="96">
        <v>1</v>
      </c>
      <c r="T28" s="96">
        <v>1</v>
      </c>
      <c r="U28" s="96">
        <v>1</v>
      </c>
      <c r="V28" s="96">
        <v>1</v>
      </c>
      <c r="W28" s="96">
        <v>1</v>
      </c>
      <c r="X28" s="96">
        <v>1</v>
      </c>
      <c r="Y28" s="96">
        <v>1</v>
      </c>
      <c r="Z28" s="96">
        <v>1</v>
      </c>
      <c r="AA28" s="96">
        <v>1</v>
      </c>
      <c r="AB28" s="96">
        <v>1</v>
      </c>
      <c r="AC28" s="97">
        <v>1</v>
      </c>
      <c r="AD28" s="49">
        <v>1</v>
      </c>
    </row>
    <row r="29" spans="2:30" ht="15">
      <c r="B29" s="93" t="s">
        <v>596</v>
      </c>
      <c r="C29" s="94"/>
      <c r="D29" s="88">
        <v>19</v>
      </c>
      <c r="E29" s="260">
        <v>1</v>
      </c>
      <c r="F29" s="257" t="s">
        <v>577</v>
      </c>
      <c r="G29" s="257" t="s">
        <v>577</v>
      </c>
      <c r="H29" s="257" t="s">
        <v>577</v>
      </c>
      <c r="I29" s="257" t="s">
        <v>577</v>
      </c>
      <c r="J29" s="257" t="s">
        <v>577</v>
      </c>
      <c r="K29" s="257" t="s">
        <v>577</v>
      </c>
      <c r="L29" s="257" t="s">
        <v>577</v>
      </c>
      <c r="M29" s="89"/>
      <c r="N29" s="95">
        <v>1</v>
      </c>
      <c r="O29" s="96">
        <v>1</v>
      </c>
      <c r="P29" s="96"/>
      <c r="Q29" s="96"/>
      <c r="R29" s="96"/>
      <c r="S29" s="96">
        <v>1</v>
      </c>
      <c r="T29" s="96"/>
      <c r="U29" s="96"/>
      <c r="V29" s="96"/>
      <c r="W29" s="96">
        <v>1</v>
      </c>
      <c r="X29" s="96">
        <v>1</v>
      </c>
      <c r="Y29" s="96">
        <v>1</v>
      </c>
      <c r="Z29" s="96"/>
      <c r="AA29" s="96">
        <v>1</v>
      </c>
      <c r="AB29" s="96">
        <v>1</v>
      </c>
      <c r="AC29" s="97">
        <v>1</v>
      </c>
      <c r="AD29" s="49"/>
    </row>
    <row r="30" spans="2:30" ht="15">
      <c r="B30" s="93" t="s">
        <v>597</v>
      </c>
      <c r="C30" s="94"/>
      <c r="D30" s="88">
        <v>20</v>
      </c>
      <c r="E30" s="260">
        <f t="shared" si="0"/>
        <v>1</v>
      </c>
      <c r="F30" s="257" t="s">
        <v>577</v>
      </c>
      <c r="G30" s="60" t="s">
        <v>577</v>
      </c>
      <c r="H30" s="60" t="s">
        <v>577</v>
      </c>
      <c r="I30" s="60" t="s">
        <v>577</v>
      </c>
      <c r="J30" s="60" t="s">
        <v>577</v>
      </c>
      <c r="K30" s="60" t="s">
        <v>577</v>
      </c>
      <c r="L30" s="61" t="s">
        <v>577</v>
      </c>
      <c r="M30" s="89"/>
      <c r="N30" s="95"/>
      <c r="O30" s="96"/>
      <c r="P30" s="96">
        <v>1</v>
      </c>
      <c r="Q30" s="96"/>
      <c r="R30" s="96"/>
      <c r="S30" s="96"/>
      <c r="T30" s="96">
        <v>1</v>
      </c>
      <c r="U30" s="96">
        <v>1</v>
      </c>
      <c r="V30" s="96">
        <v>1</v>
      </c>
      <c r="W30" s="96"/>
      <c r="X30" s="96"/>
      <c r="Y30" s="96"/>
      <c r="Z30" s="96">
        <v>1</v>
      </c>
      <c r="AA30" s="96"/>
      <c r="AB30" s="96"/>
      <c r="AC30" s="97"/>
      <c r="AD30" s="49"/>
    </row>
    <row r="31" spans="2:30" ht="15">
      <c r="B31" s="93" t="s">
        <v>598</v>
      </c>
      <c r="C31" s="94"/>
      <c r="D31" s="88">
        <v>21</v>
      </c>
      <c r="E31" s="260">
        <f t="shared" si="0"/>
        <v>0</v>
      </c>
      <c r="F31" s="257" t="s">
        <v>581</v>
      </c>
      <c r="G31" s="60" t="s">
        <v>581</v>
      </c>
      <c r="H31" s="60" t="s">
        <v>577</v>
      </c>
      <c r="I31" s="60" t="s">
        <v>581</v>
      </c>
      <c r="J31" s="60" t="s">
        <v>581</v>
      </c>
      <c r="K31" s="60" t="s">
        <v>581</v>
      </c>
      <c r="L31" s="61" t="s">
        <v>581</v>
      </c>
      <c r="M31" s="89"/>
      <c r="N31" s="95"/>
      <c r="O31" s="96"/>
      <c r="P31" s="96"/>
      <c r="Q31" s="96"/>
      <c r="R31" s="96"/>
      <c r="S31" s="96"/>
      <c r="T31" s="96"/>
      <c r="U31" s="96"/>
      <c r="V31" s="96"/>
      <c r="W31" s="96"/>
      <c r="X31" s="96">
        <v>1</v>
      </c>
      <c r="Y31" s="96"/>
      <c r="Z31" s="96"/>
      <c r="AA31" s="96"/>
      <c r="AB31" s="96"/>
      <c r="AC31" s="97"/>
      <c r="AD31" s="49"/>
    </row>
    <row r="32" spans="2:30" ht="15">
      <c r="B32" s="93" t="s">
        <v>599</v>
      </c>
      <c r="C32" s="94"/>
      <c r="D32" s="88">
        <v>22</v>
      </c>
      <c r="E32" s="260">
        <f t="shared" si="0"/>
        <v>0</v>
      </c>
      <c r="F32" s="257" t="s">
        <v>576</v>
      </c>
      <c r="G32" s="60" t="s">
        <v>576</v>
      </c>
      <c r="H32" s="60" t="s">
        <v>576</v>
      </c>
      <c r="I32" s="60" t="s">
        <v>576</v>
      </c>
      <c r="J32" s="60" t="s">
        <v>576</v>
      </c>
      <c r="K32" s="60" t="s">
        <v>576</v>
      </c>
      <c r="L32" s="61" t="s">
        <v>577</v>
      </c>
      <c r="M32" s="89"/>
      <c r="N32" s="95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7"/>
      <c r="AD32" s="49"/>
    </row>
    <row r="33" spans="2:30" ht="15">
      <c r="B33" s="98" t="s">
        <v>600</v>
      </c>
      <c r="C33" s="94"/>
      <c r="D33" s="88">
        <v>23</v>
      </c>
      <c r="E33" s="260">
        <f t="shared" si="0"/>
        <v>1</v>
      </c>
      <c r="F33" s="257" t="s">
        <v>577</v>
      </c>
      <c r="G33" s="60" t="s">
        <v>577</v>
      </c>
      <c r="H33" s="60" t="s">
        <v>577</v>
      </c>
      <c r="I33" s="60" t="s">
        <v>577</v>
      </c>
      <c r="J33" s="60" t="s">
        <v>577</v>
      </c>
      <c r="K33" s="60" t="s">
        <v>577</v>
      </c>
      <c r="L33" s="61" t="s">
        <v>577</v>
      </c>
      <c r="M33" s="89">
        <v>1</v>
      </c>
      <c r="N33" s="95">
        <v>1</v>
      </c>
      <c r="O33" s="96">
        <v>1</v>
      </c>
      <c r="P33" s="96">
        <v>1</v>
      </c>
      <c r="Q33" s="96">
        <v>1</v>
      </c>
      <c r="R33" s="96">
        <v>1</v>
      </c>
      <c r="S33" s="96">
        <v>1</v>
      </c>
      <c r="T33" s="96">
        <v>1</v>
      </c>
      <c r="U33" s="96">
        <v>1</v>
      </c>
      <c r="V33" s="96">
        <v>1</v>
      </c>
      <c r="W33" s="96">
        <v>1</v>
      </c>
      <c r="X33" s="96">
        <v>1</v>
      </c>
      <c r="Y33" s="96">
        <v>1</v>
      </c>
      <c r="Z33" s="96">
        <v>1</v>
      </c>
      <c r="AA33" s="96">
        <v>1</v>
      </c>
      <c r="AB33" s="96">
        <v>1</v>
      </c>
      <c r="AC33" s="97">
        <v>1</v>
      </c>
      <c r="AD33" s="49">
        <v>1</v>
      </c>
    </row>
    <row r="34" spans="2:30" ht="15">
      <c r="B34" s="98" t="s">
        <v>601</v>
      </c>
      <c r="C34" s="94"/>
      <c r="D34" s="88">
        <v>24</v>
      </c>
      <c r="E34" s="260">
        <f t="shared" si="0"/>
        <v>1</v>
      </c>
      <c r="F34" s="257" t="s">
        <v>577</v>
      </c>
      <c r="G34" s="60" t="s">
        <v>577</v>
      </c>
      <c r="H34" s="60" t="s">
        <v>577</v>
      </c>
      <c r="I34" s="60" t="s">
        <v>577</v>
      </c>
      <c r="J34" s="60" t="s">
        <v>577</v>
      </c>
      <c r="K34" s="60" t="s">
        <v>577</v>
      </c>
      <c r="L34" s="61" t="s">
        <v>577</v>
      </c>
      <c r="M34" s="89">
        <v>1</v>
      </c>
      <c r="N34" s="95">
        <v>1</v>
      </c>
      <c r="O34" s="96">
        <v>1</v>
      </c>
      <c r="P34" s="96">
        <v>1</v>
      </c>
      <c r="Q34" s="96">
        <v>1</v>
      </c>
      <c r="R34" s="96">
        <v>1</v>
      </c>
      <c r="S34" s="96">
        <v>1</v>
      </c>
      <c r="T34" s="96">
        <v>1</v>
      </c>
      <c r="U34" s="96">
        <v>1</v>
      </c>
      <c r="V34" s="96">
        <v>1</v>
      </c>
      <c r="W34" s="96">
        <v>1</v>
      </c>
      <c r="X34" s="96">
        <v>1</v>
      </c>
      <c r="Y34" s="96">
        <v>1</v>
      </c>
      <c r="Z34" s="96">
        <v>1</v>
      </c>
      <c r="AA34" s="96">
        <v>1</v>
      </c>
      <c r="AB34" s="96">
        <v>1</v>
      </c>
      <c r="AC34" s="97">
        <v>1</v>
      </c>
      <c r="AD34" s="49">
        <v>1</v>
      </c>
    </row>
    <row r="35" spans="2:30" ht="15.75" thickBot="1">
      <c r="B35" s="99" t="s">
        <v>602</v>
      </c>
      <c r="C35" s="100"/>
      <c r="D35" s="101">
        <v>25</v>
      </c>
      <c r="E35" s="261">
        <f t="shared" si="0"/>
        <v>0</v>
      </c>
      <c r="F35" s="258" t="s">
        <v>576</v>
      </c>
      <c r="G35" s="62" t="s">
        <v>576</v>
      </c>
      <c r="H35" s="62" t="s">
        <v>576</v>
      </c>
      <c r="I35" s="62" t="s">
        <v>576</v>
      </c>
      <c r="J35" s="62" t="s">
        <v>576</v>
      </c>
      <c r="K35" s="62" t="s">
        <v>576</v>
      </c>
      <c r="L35" s="63" t="s">
        <v>577</v>
      </c>
      <c r="M35" s="89"/>
      <c r="N35" s="102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  <c r="AD35" s="5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0" customWidth="1"/>
    <col min="2" max="2" width="7" style="192" customWidth="1"/>
    <col min="3" max="3" width="27.7109375" style="192" customWidth="1"/>
    <col min="4" max="10" width="8.85546875" style="192" customWidth="1"/>
    <col min="11" max="14" width="11.42578125" style="192" customWidth="1"/>
    <col min="15" max="15" width="12.28515625" customWidth="1"/>
    <col min="16" max="16" width="16.5703125" style="192" customWidth="1"/>
    <col min="17" max="16384" width="11.42578125" style="192"/>
  </cols>
  <sheetData>
    <row r="1" spans="1:16">
      <c r="A1" s="8" t="s">
        <v>603</v>
      </c>
      <c r="B1"/>
      <c r="D1" s="175" t="s">
        <v>298</v>
      </c>
      <c r="O1" s="192"/>
    </row>
    <row r="2" spans="1:16">
      <c r="A2" s="192"/>
      <c r="B2" s="192" t="s">
        <v>604</v>
      </c>
    </row>
    <row r="3" spans="1:16" ht="20.100000000000001" customHeight="1">
      <c r="A3" s="300" t="s">
        <v>269</v>
      </c>
      <c r="B3" s="193" t="s">
        <v>605</v>
      </c>
      <c r="C3" s="194"/>
      <c r="D3" s="302" t="s">
        <v>606</v>
      </c>
      <c r="E3" s="303"/>
      <c r="F3" s="303"/>
      <c r="G3" s="303"/>
      <c r="H3" s="303"/>
      <c r="I3" s="303"/>
      <c r="J3" s="304"/>
      <c r="K3" s="195"/>
      <c r="L3" s="195"/>
      <c r="M3" s="195"/>
      <c r="N3" s="195"/>
      <c r="O3" s="152"/>
      <c r="P3" s="195"/>
    </row>
    <row r="4" spans="1:16" ht="20.100000000000001" customHeight="1">
      <c r="A4" s="301"/>
      <c r="B4" s="196"/>
      <c r="C4" s="197"/>
      <c r="D4" s="198" t="s">
        <v>607</v>
      </c>
      <c r="E4" s="198" t="s">
        <v>608</v>
      </c>
      <c r="F4" s="198" t="s">
        <v>609</v>
      </c>
      <c r="G4" s="198" t="s">
        <v>610</v>
      </c>
      <c r="H4" s="198" t="s">
        <v>611</v>
      </c>
      <c r="I4" s="198" t="s">
        <v>612</v>
      </c>
      <c r="J4" s="198" t="s">
        <v>613</v>
      </c>
      <c r="K4" s="195"/>
      <c r="L4" s="195"/>
      <c r="M4" s="195"/>
      <c r="N4" s="195"/>
      <c r="O4" s="152"/>
      <c r="P4" s="195"/>
    </row>
    <row r="5" spans="1:16" ht="31.5" customHeight="1">
      <c r="A5" s="199"/>
      <c r="B5" s="200" t="s">
        <v>614</v>
      </c>
      <c r="C5" s="197"/>
      <c r="D5" s="198" t="s">
        <v>615</v>
      </c>
      <c r="E5" s="198" t="s">
        <v>616</v>
      </c>
      <c r="F5" s="198" t="s">
        <v>617</v>
      </c>
      <c r="G5" s="198" t="s">
        <v>618</v>
      </c>
      <c r="H5" s="198" t="s">
        <v>619</v>
      </c>
      <c r="I5" s="198" t="s">
        <v>620</v>
      </c>
      <c r="J5" s="198" t="s">
        <v>621</v>
      </c>
      <c r="K5" s="198" t="s">
        <v>622</v>
      </c>
      <c r="L5" s="199" t="s">
        <v>623</v>
      </c>
      <c r="M5" s="199" t="s">
        <v>624</v>
      </c>
      <c r="N5" s="201" t="s">
        <v>271</v>
      </c>
      <c r="O5" s="201" t="s">
        <v>625</v>
      </c>
      <c r="P5" s="202" t="s">
        <v>626</v>
      </c>
    </row>
    <row r="6" spans="1:16" ht="20.100000000000001" customHeight="1">
      <c r="A6" s="199"/>
      <c r="B6" s="200">
        <v>1</v>
      </c>
      <c r="C6" s="203">
        <v>2</v>
      </c>
      <c r="D6" s="198">
        <v>3</v>
      </c>
      <c r="E6" s="198">
        <v>4</v>
      </c>
      <c r="F6" s="198">
        <v>5</v>
      </c>
      <c r="G6" s="198">
        <v>6</v>
      </c>
      <c r="H6" s="198">
        <v>7</v>
      </c>
      <c r="I6" s="198">
        <v>8</v>
      </c>
      <c r="J6" s="198">
        <v>9</v>
      </c>
      <c r="K6" s="198">
        <v>10</v>
      </c>
      <c r="L6" s="198">
        <v>11</v>
      </c>
      <c r="M6" s="198">
        <v>12</v>
      </c>
      <c r="N6" s="198"/>
      <c r="O6" s="96"/>
      <c r="P6" s="198"/>
    </row>
    <row r="7" spans="1:16" ht="21" customHeight="1">
      <c r="A7" s="204">
        <v>1</v>
      </c>
      <c r="B7" s="198" t="s">
        <v>627</v>
      </c>
      <c r="C7" s="205" t="s">
        <v>628</v>
      </c>
      <c r="D7" s="206">
        <v>1</v>
      </c>
      <c r="E7" s="206">
        <v>1</v>
      </c>
      <c r="F7" s="206">
        <v>1</v>
      </c>
      <c r="G7" s="206">
        <v>1</v>
      </c>
      <c r="H7" s="206">
        <v>1</v>
      </c>
      <c r="I7" s="206">
        <v>1</v>
      </c>
      <c r="J7" s="206">
        <v>1</v>
      </c>
      <c r="K7" s="207">
        <v>1</v>
      </c>
      <c r="L7" s="198" t="s">
        <v>622</v>
      </c>
      <c r="M7" s="207">
        <f t="shared" ref="M7:M21" si="0">MAX(D7:J7)</f>
        <v>1</v>
      </c>
      <c r="N7" s="208" t="s">
        <v>629</v>
      </c>
      <c r="O7" s="96"/>
      <c r="P7" s="198"/>
    </row>
    <row r="8" spans="1:16" ht="21" customHeight="1">
      <c r="A8" s="204">
        <v>2</v>
      </c>
      <c r="B8" s="198" t="s">
        <v>630</v>
      </c>
      <c r="C8" s="205" t="s">
        <v>631</v>
      </c>
      <c r="D8" s="206">
        <v>1</v>
      </c>
      <c r="E8" s="206">
        <v>1</v>
      </c>
      <c r="F8" s="206">
        <v>1</v>
      </c>
      <c r="G8" s="206">
        <v>1</v>
      </c>
      <c r="H8" s="206">
        <v>1</v>
      </c>
      <c r="I8" s="206">
        <v>1</v>
      </c>
      <c r="J8" s="206">
        <v>1</v>
      </c>
      <c r="K8" s="207">
        <v>1</v>
      </c>
      <c r="L8" s="198" t="s">
        <v>622</v>
      </c>
      <c r="M8" s="207">
        <f t="shared" si="0"/>
        <v>1</v>
      </c>
      <c r="N8" s="208" t="s">
        <v>629</v>
      </c>
      <c r="O8" s="96"/>
      <c r="P8" s="198"/>
    </row>
    <row r="9" spans="1:16" ht="21" customHeight="1">
      <c r="A9" s="204">
        <v>3</v>
      </c>
      <c r="B9" s="198" t="s">
        <v>632</v>
      </c>
      <c r="C9" s="209" t="s">
        <v>633</v>
      </c>
      <c r="D9" s="206">
        <v>1</v>
      </c>
      <c r="E9" s="206">
        <v>1</v>
      </c>
      <c r="F9" s="206">
        <v>1</v>
      </c>
      <c r="G9" s="206">
        <v>1</v>
      </c>
      <c r="H9" s="206">
        <v>1</v>
      </c>
      <c r="I9" s="206">
        <v>1</v>
      </c>
      <c r="J9" s="206">
        <v>1</v>
      </c>
      <c r="K9" s="207">
        <v>1</v>
      </c>
      <c r="L9" s="198" t="s">
        <v>622</v>
      </c>
      <c r="M9" s="207">
        <f t="shared" ref="M9" si="1">MAX(D9:J9)</f>
        <v>1</v>
      </c>
      <c r="N9" s="208" t="s">
        <v>633</v>
      </c>
      <c r="O9" s="96"/>
      <c r="P9" s="198"/>
    </row>
    <row r="10" spans="1:16">
      <c r="D10" s="211"/>
      <c r="E10" s="211"/>
      <c r="F10" s="211"/>
      <c r="G10" s="211"/>
      <c r="H10" s="211"/>
      <c r="I10" s="211"/>
      <c r="J10" s="211"/>
      <c r="K10" s="211"/>
      <c r="M10" s="211"/>
    </row>
    <row r="11" spans="1:16" ht="38.25">
      <c r="A11" s="204">
        <v>4</v>
      </c>
      <c r="B11" s="198" t="s">
        <v>634</v>
      </c>
      <c r="C11" s="212" t="s">
        <v>635</v>
      </c>
      <c r="D11" s="206">
        <v>1.0353906654726432</v>
      </c>
      <c r="E11" s="206">
        <v>1.0522626697461936</v>
      </c>
      <c r="F11" s="206">
        <v>1.044930469815579</v>
      </c>
      <c r="G11" s="206">
        <v>1.0493599072216477</v>
      </c>
      <c r="H11" s="206">
        <v>0.98845974897770117</v>
      </c>
      <c r="I11" s="206">
        <v>0.88600563590711467</v>
      </c>
      <c r="J11" s="206">
        <v>0.94359090285912128</v>
      </c>
      <c r="K11" s="207">
        <v>1</v>
      </c>
      <c r="L11" s="198" t="s">
        <v>616</v>
      </c>
      <c r="M11" s="207">
        <f t="shared" si="0"/>
        <v>1.0522626697461936</v>
      </c>
      <c r="N11" s="208" t="s">
        <v>636</v>
      </c>
      <c r="O11" s="96" t="s">
        <v>637</v>
      </c>
      <c r="P11" s="198"/>
    </row>
    <row r="12" spans="1:16">
      <c r="A12" s="204">
        <v>5</v>
      </c>
      <c r="B12" s="198" t="s">
        <v>638</v>
      </c>
      <c r="C12" s="212" t="s">
        <v>639</v>
      </c>
      <c r="D12" s="206">
        <v>1.0358469949391176</v>
      </c>
      <c r="E12" s="206">
        <v>1.02316516044779</v>
      </c>
      <c r="F12" s="206">
        <v>1.0252246163717811</v>
      </c>
      <c r="G12" s="206">
        <v>1.0295353991682878</v>
      </c>
      <c r="H12" s="206">
        <v>1.0252886184395307</v>
      </c>
      <c r="I12" s="206">
        <v>0.96749527065836149</v>
      </c>
      <c r="J12" s="206">
        <v>0.89344393997513094</v>
      </c>
      <c r="K12" s="207">
        <v>1</v>
      </c>
      <c r="L12" s="198" t="s">
        <v>615</v>
      </c>
      <c r="M12" s="207">
        <f t="shared" si="0"/>
        <v>1.0358469949391176</v>
      </c>
      <c r="N12" s="208" t="s">
        <v>636</v>
      </c>
      <c r="O12" s="96" t="s">
        <v>637</v>
      </c>
      <c r="P12" s="198"/>
    </row>
    <row r="13" spans="1:16">
      <c r="A13" s="204">
        <v>6</v>
      </c>
      <c r="B13" s="198" t="s">
        <v>640</v>
      </c>
      <c r="C13" s="212" t="s">
        <v>641</v>
      </c>
      <c r="D13" s="206">
        <v>1.069856584592316</v>
      </c>
      <c r="E13" s="206">
        <v>1.0365322101473011</v>
      </c>
      <c r="F13" s="206">
        <v>0.99325571791923428</v>
      </c>
      <c r="G13" s="206">
        <v>0.99478284885862911</v>
      </c>
      <c r="H13" s="206">
        <v>1.065870859929255</v>
      </c>
      <c r="I13" s="206">
        <v>0.93624497196962364</v>
      </c>
      <c r="J13" s="206">
        <v>0.9034568065836398</v>
      </c>
      <c r="K13" s="207">
        <v>1</v>
      </c>
      <c r="L13" s="198" t="s">
        <v>615</v>
      </c>
      <c r="M13" s="207">
        <f t="shared" si="0"/>
        <v>1.069856584592316</v>
      </c>
      <c r="N13" s="208" t="s">
        <v>636</v>
      </c>
      <c r="O13" s="96" t="s">
        <v>637</v>
      </c>
      <c r="P13" s="198"/>
    </row>
    <row r="14" spans="1:16" ht="21" customHeight="1">
      <c r="A14" s="204">
        <v>7</v>
      </c>
      <c r="B14" s="198" t="s">
        <v>642</v>
      </c>
      <c r="C14" s="212" t="s">
        <v>643</v>
      </c>
      <c r="D14" s="206">
        <v>1.1052461688999999</v>
      </c>
      <c r="E14" s="206">
        <v>1.0857012791</v>
      </c>
      <c r="F14" s="206">
        <v>1.0377707872999999</v>
      </c>
      <c r="G14" s="206">
        <v>1.0621551300000001</v>
      </c>
      <c r="H14" s="206">
        <v>1.0265803347</v>
      </c>
      <c r="I14" s="206">
        <v>0.76289468090000001</v>
      </c>
      <c r="J14" s="206">
        <v>0.897991231</v>
      </c>
      <c r="K14" s="207">
        <v>1</v>
      </c>
      <c r="L14" s="198" t="s">
        <v>615</v>
      </c>
      <c r="M14" s="207">
        <f t="shared" si="0"/>
        <v>1.1052461688999999</v>
      </c>
      <c r="N14" s="208" t="s">
        <v>636</v>
      </c>
      <c r="O14" s="96" t="s">
        <v>637</v>
      </c>
      <c r="P14" s="198"/>
    </row>
    <row r="15" spans="1:16" ht="21" customHeight="1">
      <c r="A15" s="204">
        <v>8</v>
      </c>
      <c r="B15" s="198" t="s">
        <v>644</v>
      </c>
      <c r="C15" s="212" t="s">
        <v>645</v>
      </c>
      <c r="D15" s="206">
        <v>0.97669400949999996</v>
      </c>
      <c r="E15" s="206">
        <v>1.0389446761000001</v>
      </c>
      <c r="F15" s="206">
        <v>1.0028244082</v>
      </c>
      <c r="G15" s="206">
        <v>1.0161945715</v>
      </c>
      <c r="H15" s="206">
        <v>1.0023537775</v>
      </c>
      <c r="I15" s="206">
        <v>1.0043297858</v>
      </c>
      <c r="J15" s="206">
        <v>0.95836706260000004</v>
      </c>
      <c r="K15" s="207">
        <v>1</v>
      </c>
      <c r="L15" s="198" t="s">
        <v>616</v>
      </c>
      <c r="M15" s="207">
        <f t="shared" si="0"/>
        <v>1.0389446761000001</v>
      </c>
      <c r="N15" s="208" t="s">
        <v>636</v>
      </c>
      <c r="O15" s="96" t="s">
        <v>637</v>
      </c>
      <c r="P15" s="198"/>
    </row>
    <row r="16" spans="1:16" ht="21" customHeight="1">
      <c r="A16" s="204">
        <v>9</v>
      </c>
      <c r="B16" s="198" t="s">
        <v>646</v>
      </c>
      <c r="C16" s="212" t="s">
        <v>647</v>
      </c>
      <c r="D16" s="206">
        <v>1.2457482941</v>
      </c>
      <c r="E16" s="206">
        <v>1.2614994284000001</v>
      </c>
      <c r="F16" s="206">
        <v>1.2706602107</v>
      </c>
      <c r="G16" s="206">
        <v>1.2430339493</v>
      </c>
      <c r="H16" s="206">
        <v>1.1276335364000001</v>
      </c>
      <c r="I16" s="206">
        <v>0.38766183700000001</v>
      </c>
      <c r="J16" s="206">
        <v>0.46154420480000002</v>
      </c>
      <c r="K16" s="207">
        <v>1</v>
      </c>
      <c r="L16" s="198" t="s">
        <v>617</v>
      </c>
      <c r="M16" s="207">
        <f>MAX(D16:J16)</f>
        <v>1.2706602107</v>
      </c>
      <c r="N16" s="208" t="s">
        <v>636</v>
      </c>
      <c r="O16" s="96" t="s">
        <v>637</v>
      </c>
      <c r="P16" s="198"/>
    </row>
    <row r="17" spans="1:16" ht="21" customHeight="1">
      <c r="A17" s="204">
        <v>10</v>
      </c>
      <c r="B17" s="198" t="s">
        <v>648</v>
      </c>
      <c r="C17" s="213" t="s">
        <v>649</v>
      </c>
      <c r="D17" s="206">
        <v>0.93224741529999999</v>
      </c>
      <c r="E17" s="206">
        <v>0.98942188180000001</v>
      </c>
      <c r="F17" s="206">
        <v>1.0033248159999999</v>
      </c>
      <c r="G17" s="206">
        <v>1.0108926578999999</v>
      </c>
      <c r="H17" s="206">
        <v>1.0179736627</v>
      </c>
      <c r="I17" s="206">
        <v>1.0355882019</v>
      </c>
      <c r="J17" s="206">
        <v>1.0090728500999999</v>
      </c>
      <c r="K17" s="207">
        <v>1</v>
      </c>
      <c r="L17" s="198" t="s">
        <v>620</v>
      </c>
      <c r="M17" s="207">
        <f t="shared" si="0"/>
        <v>1.0355882019</v>
      </c>
      <c r="N17" s="208" t="s">
        <v>636</v>
      </c>
      <c r="O17" s="96" t="s">
        <v>650</v>
      </c>
      <c r="P17" s="198" t="s">
        <v>644</v>
      </c>
    </row>
    <row r="18" spans="1:16" ht="21" customHeight="1">
      <c r="A18" s="204">
        <v>11</v>
      </c>
      <c r="B18" s="198" t="s">
        <v>651</v>
      </c>
      <c r="C18" s="213" t="s">
        <v>652</v>
      </c>
      <c r="D18" s="206">
        <v>1.0847669095000001</v>
      </c>
      <c r="E18" s="206">
        <v>1.1211171725</v>
      </c>
      <c r="F18" s="206">
        <v>1.0769491269</v>
      </c>
      <c r="G18" s="206">
        <v>1.1353121304</v>
      </c>
      <c r="H18" s="206">
        <v>1.1401797148999999</v>
      </c>
      <c r="I18" s="206">
        <v>0.48522456780000001</v>
      </c>
      <c r="J18" s="206">
        <v>0.95842228019999998</v>
      </c>
      <c r="K18" s="207">
        <v>1</v>
      </c>
      <c r="L18" s="198" t="s">
        <v>619</v>
      </c>
      <c r="M18" s="207">
        <f t="shared" si="0"/>
        <v>1.1401797148999999</v>
      </c>
      <c r="N18" s="208" t="s">
        <v>636</v>
      </c>
      <c r="O18" s="96" t="s">
        <v>650</v>
      </c>
      <c r="P18" s="198" t="s">
        <v>646</v>
      </c>
    </row>
    <row r="19" spans="1:16" ht="21" customHeight="1">
      <c r="A19" s="204">
        <v>12</v>
      </c>
      <c r="B19" s="198" t="s">
        <v>653</v>
      </c>
      <c r="C19" s="213" t="s">
        <v>654</v>
      </c>
      <c r="D19" s="206">
        <v>0.98966305430000001</v>
      </c>
      <c r="E19" s="206">
        <v>0.96273607660000005</v>
      </c>
      <c r="F19" s="206">
        <v>1.0507108354000001</v>
      </c>
      <c r="G19" s="206">
        <v>1.0552346931000001</v>
      </c>
      <c r="H19" s="206">
        <v>1.0297033313999999</v>
      </c>
      <c r="I19" s="206">
        <v>0.97667108069999997</v>
      </c>
      <c r="J19" s="206">
        <v>0.93598879079999997</v>
      </c>
      <c r="K19" s="207">
        <v>1</v>
      </c>
      <c r="L19" s="198" t="s">
        <v>618</v>
      </c>
      <c r="M19" s="207">
        <f t="shared" si="0"/>
        <v>1.0552346931000001</v>
      </c>
      <c r="N19" s="208" t="s">
        <v>636</v>
      </c>
      <c r="O19" s="96" t="s">
        <v>650</v>
      </c>
      <c r="P19" s="198" t="s">
        <v>634</v>
      </c>
    </row>
    <row r="20" spans="1:16" ht="21" customHeight="1">
      <c r="A20" s="204">
        <v>13</v>
      </c>
      <c r="B20" s="198" t="s">
        <v>655</v>
      </c>
      <c r="C20" s="213" t="s">
        <v>656</v>
      </c>
      <c r="D20" s="206">
        <v>1.0213513196999999</v>
      </c>
      <c r="E20" s="206">
        <v>1.0865859003</v>
      </c>
      <c r="F20" s="206">
        <v>1.0719708746000001</v>
      </c>
      <c r="G20" s="206">
        <v>1.0557448463000001</v>
      </c>
      <c r="H20" s="206">
        <v>1.0116673967000001</v>
      </c>
      <c r="I20" s="206">
        <v>0.9001424455</v>
      </c>
      <c r="J20" s="206">
        <v>0.8511495026</v>
      </c>
      <c r="K20" s="207">
        <v>1</v>
      </c>
      <c r="L20" s="198" t="s">
        <v>615</v>
      </c>
      <c r="M20" s="207">
        <f t="shared" si="0"/>
        <v>1.0865859003</v>
      </c>
      <c r="N20" s="208" t="s">
        <v>636</v>
      </c>
      <c r="O20" s="96" t="s">
        <v>650</v>
      </c>
      <c r="P20" s="198" t="s">
        <v>638</v>
      </c>
    </row>
    <row r="21" spans="1:16" ht="24.75" customHeight="1">
      <c r="A21" s="204">
        <v>14</v>
      </c>
      <c r="B21" s="198" t="s">
        <v>657</v>
      </c>
      <c r="C21" s="213" t="s">
        <v>658</v>
      </c>
      <c r="D21" s="206">
        <f>D11</f>
        <v>1.0353906654726432</v>
      </c>
      <c r="E21" s="206">
        <f t="shared" ref="E21:K22" si="2">E11</f>
        <v>1.0522626697461936</v>
      </c>
      <c r="F21" s="206">
        <f t="shared" si="2"/>
        <v>1.044930469815579</v>
      </c>
      <c r="G21" s="206">
        <f t="shared" si="2"/>
        <v>1.0493599072216477</v>
      </c>
      <c r="H21" s="206">
        <f t="shared" si="2"/>
        <v>0.98845974897770117</v>
      </c>
      <c r="I21" s="206">
        <f t="shared" si="2"/>
        <v>0.88600563590711467</v>
      </c>
      <c r="J21" s="206">
        <f t="shared" si="2"/>
        <v>0.94359090285912128</v>
      </c>
      <c r="K21" s="207">
        <f t="shared" si="2"/>
        <v>1</v>
      </c>
      <c r="L21" s="198" t="s">
        <v>616</v>
      </c>
      <c r="M21" s="207">
        <f t="shared" si="0"/>
        <v>1.0522626697461936</v>
      </c>
      <c r="N21" s="208" t="s">
        <v>636</v>
      </c>
      <c r="O21" s="96" t="s">
        <v>650</v>
      </c>
      <c r="P21" s="198" t="s">
        <v>644</v>
      </c>
    </row>
    <row r="22" spans="1:16" ht="25.5">
      <c r="A22" s="204">
        <v>15</v>
      </c>
      <c r="B22" s="198" t="s">
        <v>659</v>
      </c>
      <c r="C22" s="214" t="s">
        <v>660</v>
      </c>
      <c r="D22" s="206">
        <v>1.03</v>
      </c>
      <c r="E22" s="206">
        <v>1.03</v>
      </c>
      <c r="F22" s="206">
        <v>1.02</v>
      </c>
      <c r="G22" s="206">
        <v>1.03</v>
      </c>
      <c r="H22" s="206">
        <v>1.01</v>
      </c>
      <c r="I22" s="206">
        <v>0.93</v>
      </c>
      <c r="J22" s="206">
        <v>0.94</v>
      </c>
      <c r="K22" s="207">
        <f t="shared" si="2"/>
        <v>1</v>
      </c>
      <c r="L22" s="198" t="s">
        <v>616</v>
      </c>
      <c r="M22" s="207">
        <f>MAX(D22:J22)</f>
        <v>1.03</v>
      </c>
      <c r="N22" s="208" t="s">
        <v>636</v>
      </c>
      <c r="O22" s="96" t="s">
        <v>650</v>
      </c>
      <c r="P22" s="198"/>
    </row>
    <row r="29" spans="1:16">
      <c r="M29" s="215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a716c5-3dcb-4472-85ad-1bf55a48e69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D44B6D070E504899678495CCF78097" ma:contentTypeVersion="9" ma:contentTypeDescription="Create a new document." ma:contentTypeScope="" ma:versionID="b8733b7138c35375468ba10f80933670">
  <xsd:schema xmlns:xsd="http://www.w3.org/2001/XMLSchema" xmlns:xs="http://www.w3.org/2001/XMLSchema" xmlns:p="http://schemas.microsoft.com/office/2006/metadata/properties" xmlns:ns2="fba716c5-3dcb-4472-85ad-1bf55a48e69d" xmlns:ns3="26257e43-8ba2-49b1-8c54-b4ab8d043d7e" targetNamespace="http://schemas.microsoft.com/office/2006/metadata/properties" ma:root="true" ma:fieldsID="69a74cf1465c049b31c63f7820dc8f0f" ns2:_="" ns3:_="">
    <xsd:import namespace="fba716c5-3dcb-4472-85ad-1bf55a48e69d"/>
    <xsd:import namespace="26257e43-8ba2-49b1-8c54-b4ab8d043d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16c5-3dcb-4472-85ad-1bf55a48e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3029463-f728-4cde-8f1d-2326986934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257e43-8ba2-49b1-8c54-b4ab8d043d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schemas.microsoft.com/office/2006/metadata/properties"/>
    <ds:schemaRef ds:uri="http://schemas.microsoft.com/office/infopath/2007/PartnerControls"/>
    <ds:schemaRef ds:uri="fba716c5-3dcb-4472-85ad-1bf55a48e69d"/>
  </ds:schemaRefs>
</ds:datastoreItem>
</file>

<file path=customXml/itemProps3.xml><?xml version="1.0" encoding="utf-8"?>
<ds:datastoreItem xmlns:ds="http://schemas.openxmlformats.org/officeDocument/2006/customXml" ds:itemID="{8DCFAEC4-4D35-486E-AD57-2D845B8D23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716c5-3dcb-4472-85ad-1bf55a48e69d"/>
    <ds:schemaRef ds:uri="26257e43-8ba2-49b1-8c54-b4ab8d043d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</vt:i4>
      </vt:variant>
    </vt:vector>
  </HeadingPairs>
  <TitlesOfParts>
    <vt:vector size="14" baseType="lpstr">
      <vt:lpstr>Info</vt:lpstr>
      <vt:lpstr>Netzbetreiber</vt:lpstr>
      <vt:lpstr>SLP-Verfahren</vt:lpstr>
      <vt:lpstr>SLP-Temp-Gebiet Augsburg</vt:lpstr>
      <vt:lpstr>SLP-Temp-Gebiet Harburg</vt:lpstr>
      <vt:lpstr>SLP-Temp-Gebiet #02</vt:lpstr>
      <vt:lpstr>SLP-Temp-Gebiet Hopferau</vt:lpstr>
      <vt:lpstr>SLP-Temp-Gebiet Kaufbeuren</vt:lpstr>
      <vt:lpstr>SLP-Temp-Gebiet Kempten</vt:lpstr>
      <vt:lpstr>SLP-Profile</vt:lpstr>
      <vt:lpstr>BDEW-Standard</vt:lpstr>
      <vt:lpstr>SLP-Feiertage</vt:lpstr>
      <vt:lpstr>Wochentag F(WT)</vt:lpstr>
      <vt:lpstr>'Wochentag F(WT)'!Druckbereich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BDEW/VKU/GEODE</dc:creator>
  <cp:keywords/>
  <dc:description/>
  <cp:lastModifiedBy>Markus Erhart</cp:lastModifiedBy>
  <cp:revision/>
  <dcterms:created xsi:type="dcterms:W3CDTF">2015-01-15T05:25:41Z</dcterms:created>
  <dcterms:modified xsi:type="dcterms:W3CDTF">2025-01-20T14:53:25Z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0x010100B4D44B6D070E504899678495CCF78097</vt:lpwstr>
  </property>
  <property fmtid="{D5CDD505-2E9C-101B-9397-08002B2CF9AE}" pid="3" name="MediaServiceImageTags">
    <vt:lpwstr/>
  </property>
</Properties>
</file>